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Default Extension="vml" ContentType="application/vnd.openxmlformats-officedocument.vmlDrawing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comments2.xml" ContentType="application/vnd.openxmlformats-officedocument.spreadsheetml.comment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worksheets/sheet3.xml" ContentType="application/vnd.openxmlformats-officedocument.spreadsheetml.worksheet+xml"/>
  <Override PartName="/xl/comments4.xml" ContentType="application/vnd.openxmlformats-officedocument.spreadsheetml.comments+xml"/>
  <Override PartName="/xl/worksheets/sheet4.xml" ContentType="application/vnd.openxmlformats-officedocument.spreadsheetml.worksheet+xml"/>
  <Override PartName="/xl/comments5.xml" ContentType="application/vnd.openxmlformats-officedocument.spreadsheetml.comments+xml"/>
  <Override PartName="/xl/worksheets/sheet5.xml" ContentType="application/vnd.openxmlformats-officedocument.spreadsheetml.worksheet+xml"/>
  <Override PartName="/xl/comments6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omments8.xml" ContentType="application/vnd.openxmlformats-officedocument.spreadsheetml.comment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externalLinks/externalLink1.xml" ContentType="application/vnd.openxmlformats-officedocument.spreadsheetml.externalLink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r10="http://schemas.microsoft.com/office/spreadsheetml/2016/revision10" xmlns:x15="http://schemas.microsoft.com/office/spreadsheetml/2010/11/main" xmlns:mc="http://schemas.openxmlformats.org/markup-compatibility/2006" xmlns:xr="http://schemas.microsoft.com/office/spreadsheetml/2014/revision" xmlns:xr2="http://schemas.microsoft.com/office/spreadsheetml/2015/revision2" xmlns:xr6="http://schemas.microsoft.com/office/spreadsheetml/2016/revision6" mc:Ignorable="x15 xr xr6 xr10 xr2">
  <fileVersion appName="xl" lastEdited="7" lowestEdited="5" rupBuild="20325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ybezm\Documents\רשות החדשנות\כללי\זירת ייצור מתקדם\בקשת מופ לדוגמה\"/>
    </mc:Choice>
  </mc:AlternateContent>
  <bookViews>
    <workbookView xWindow="0" yWindow="0" windowWidth="19200" windowHeight="6950" tabRatio="804" firstSheet="3" activeTab="8"/>
  </bookViews>
  <sheets>
    <sheet name="ראשי-פרטים כלליים וריכוז הוצאות" sheetId="1" r:id="rId2"/>
    <sheet name="כח אדם - שכר" sheetId="3" r:id="rId3"/>
    <sheet name="חומרים " sheetId="4" r:id="rId4"/>
    <sheet name="קבלני משנה " sheetId="8" r:id="rId5"/>
    <sheet name="שונות" sheetId="7" r:id="rId6"/>
    <sheet name="ציוד" sheetId="6" r:id="rId7"/>
    <sheet name="שיווק" sheetId="9" r:id="rId8"/>
    <sheet name="ציוד ייעודי" sheetId="11" r:id="rId9"/>
    <sheet name="תקציב בחתך משימות" sheetId="10" r:id="rId10"/>
  </sheets>
  <externalReferences>
    <externalReference r:id="rId16"/>
  </externalReferences>
  <definedNames>
    <definedName name="_01_02">'ראשי-פרטים כלליים וריכוז הוצאות'!$B$64:$B$94</definedName>
    <definedName name="haarot_takzivim">'ראשי-פרטים כלליים וריכוז הוצאות'!$G$1</definedName>
    <definedName name="hachlatat_vaada">'ראשי-פרטים כלליים וריכוז הוצאות'!$G$1</definedName>
    <definedName name="homarim_achuz_tkura">'חומרים '!$Q$3:$Q$42</definedName>
    <definedName name="homarim_kamut">'חומרים '!$P$3:$P$42</definedName>
    <definedName name="homarim_takziv">'חומרים '!$R$3:$R$42</definedName>
    <definedName name="homarim_teur">'חומרים '!$B$3:$B$42</definedName>
    <definedName name="kablanim_hearot">'קבלני משנה '!$V$3:$V$42</definedName>
    <definedName name="kablanim_location">'קבלני משנה '!$D$3:$D$42</definedName>
    <definedName name="kablanim_takziv">'קבלני משנה '!$S$3:$S$42</definedName>
    <definedName name="kablanim_teur">'קבלני משנה '!$C$3:$C$42</definedName>
    <definedName name="kablanim_toar">'קבלני משנה '!$B$3:$B$42</definedName>
    <definedName name="koah_adam_achuz">'כח אדם - שכר'!$W$4:$W$223</definedName>
    <definedName name="KOAH_ADAM_ACHUZ_MISRA">'כח אדם - שכר'!$O$4:$O$223</definedName>
    <definedName name="koah_adam_code_sachar">'כח אדם - שכר'!$E$4:$E$223</definedName>
    <definedName name="koah_adam_cost">'כח אדם - שכר'!$AF$4:$AF$223</definedName>
    <definedName name="koah_adam_limit_cost">'כח אדם - שכר'!$N$4:$N$223</definedName>
    <definedName name="koah_adam_mispar_hodashim">'כח אדם - שכר'!$X$4:$X$223</definedName>
    <definedName name="koah_adam_tafkid">'כח אדם - שכר'!$D$4:$D$223</definedName>
    <definedName name="koah_adam_takziv">'כח אדם - שכר'!$Z$4:$Z$223</definedName>
    <definedName name="koah_adam_teur">'כח אדם - שכר'!$B$4:$B$223</definedName>
    <definedName name="koah_adam_toar">'כח אדם - שכר'!$C$4:$C$223</definedName>
    <definedName name="_xlnm.Print_Titles" localSheetId="2">'חומרים '!$1:$2</definedName>
    <definedName name="_xlnm.Print_Titles" localSheetId="1">'כח אדם - שכר'!$1:$3</definedName>
    <definedName name="_xlnm.Print_Titles" localSheetId="5">ציוד!$1:$2</definedName>
    <definedName name="_xlnm.Print_Titles" localSheetId="3">'קבלני משנה '!$1:$2</definedName>
    <definedName name="_xlnm.Print_Titles" localSheetId="4">שונות!$1:$2</definedName>
    <definedName name="Shivuk_Takziv">שיווק!$N$3:$N$42</definedName>
    <definedName name="Shivuk_Teur">שיווק!$B$3:$B$42</definedName>
    <definedName name="shonot_takziv">שונות!$V$3:$V$42</definedName>
    <definedName name="shonot_teur">שונות!$B$3:$B$42</definedName>
    <definedName name="takzivim_mumlazim">'ראשי-פרטים כלליים וריכוז הוצאות'!$J$20,'ראשי-פרטים כלליים וריכוז הוצאות'!$J$26:$J$28,'ראשי-פרטים כלליים וריכוז הוצאות'!$J$23</definedName>
    <definedName name="takzivim_teur">'ראשי-פרטים כלליים וריכוז הוצאות'!$C$20,'ראשי-פרטים כלליים וריכוז הוצאות'!$C$23,'ראשי-פרטים כלליים וריכוז הוצאות'!$C$26,'ראשי-פרטים כלליים וריכוז הוצאות'!$C$26:$C$28</definedName>
    <definedName name="Z_0C0A7354_1E68_4AF0_8238_6CB67405E9AA_.wvu.Cols" localSheetId="1" hidden="1">'כח אדם - שכר'!#REF!</definedName>
    <definedName name="ziyud_cost">ציוד!$T$3:$T$52</definedName>
    <definedName name="ziyud_kamut">ציוד!$A$3:$A$52</definedName>
    <definedName name="ziyud_mispar_hodashim">ציוד!$S$3:$S$52</definedName>
    <definedName name="ziyud_takziv">ציוד!$U$3:$U$52</definedName>
    <definedName name="ziyud_teur">ציוד!$B$3:$B$52</definedName>
    <definedName name="טקסט1" localSheetId="1">'כח אדם - שכר'!$A$4</definedName>
    <definedName name="טקסט4" localSheetId="4">שונות!#REF!</definedName>
    <definedName name="נפתח1" localSheetId="1">'כח אדם - שכר'!#REF!</definedName>
    <definedName name="עדתאריך">'ראשי-פרטים כלליים וריכוז הוצאות'!$B$64:$B$94</definedName>
    <definedName name="קוד_שכר">'ראשי-פרטים כלליים וריכוז הוצאות'!$A$41:$A$46</definedName>
    <definedName name="רבעון">'ראשי-פרטים כלליים וריכוז הוצאות'!$A$49:$A$53</definedName>
    <definedName name="רבעון_ראשון">'ראשי-פרטים כלליים וריכוז הוצאות'!$A$50:$A$53</definedName>
    <definedName name="תאריך">'ראשי-פרטים כלליים וריכוז הוצאות'!$A$64:$A$94</definedName>
  </definedNames>
  <calcPr fullCalcOnLoad="1"/>
  <customWorkbookViews>
    <customWorkbookView name="BAKARA4 - תצוגה אישית" guid="{0c0a7354-1e68-4af0-8238-6cb67405e9aa}" activeSheetId="1" xWindow="240" yWindow="120" windowWidth="796" windowHeight="397" mergeInterval="0" personalView="1" maximized="1" tabRatio="691"/>
  </customWorkbookViews>
</workbook>
</file>

<file path=xl/comments1.xml><?xml version="1.0" encoding="utf-8"?>
<comments xmlns="http://schemas.openxmlformats.org/spreadsheetml/2006/main">
  <authors>
    <author>משרד התעשייה, המסחר והתעסוקה</author>
    <author>BAKARA4</author>
    <author>tamas</author>
  </authors>
  <commentList>
    <comment ref="E4" authorId="0">
      <text>
        <r>
          <rPr>
            <b/>
            <sz val="8"/>
            <rFont val="Tahoma"/>
            <family val="2"/>
          </rPr>
          <t>נא לבחור סוג תוכנית / מסלול</t>
        </r>
      </text>
    </comment>
    <comment ref="F5" authorId="1">
      <text>
        <r>
          <rPr>
            <b/>
            <sz val="8"/>
            <rFont val="Tahoma"/>
            <family val="2"/>
          </rPr>
          <t>שדה חובה::</t>
        </r>
        <r>
          <rPr>
            <sz val="8"/>
            <rFont val="Tahoma"/>
            <family val="2"/>
          </rPr>
          <t xml:space="preserve">
DD/MM/YY</t>
        </r>
      </text>
    </comment>
    <comment ref="A8" authorId="2">
      <text>
        <r>
          <rPr>
            <b/>
            <sz val="8"/>
            <rFont val="Tahoma"/>
            <family val="2"/>
          </rPr>
          <t>חובה למלא את כל השדות תחת סעיף פרטים כלליים</t>
        </r>
      </text>
    </comment>
    <comment ref="D10" authorId="0">
      <text>
        <r>
          <rPr>
            <b/>
            <sz val="9"/>
            <rFont val="Tahoma"/>
            <family val="2"/>
          </rPr>
          <t>תאריך הקמת החברה - שדה חובה:
DD/MM/YY</t>
        </r>
      </text>
    </comment>
    <comment ref="F11" authorId="0">
      <text>
        <r>
          <rPr>
            <b/>
            <sz val="9"/>
            <rFont val="Tahoma"/>
            <family val="2"/>
          </rPr>
          <t>נכון למועד הגשת הבקשה</t>
        </r>
      </text>
    </comment>
    <comment ref="F12" authorId="0">
      <text>
        <r>
          <rPr>
            <b/>
            <sz val="9"/>
            <rFont val="Tahoma"/>
            <family val="2"/>
          </rPr>
          <t>נכון למועד הגשת הבקשה
שדה חובה</t>
        </r>
      </text>
    </comment>
  </commentList>
</comments>
</file>

<file path=xl/comments2.xml><?xml version="1.0" encoding="utf-8"?>
<comments xmlns="http://schemas.openxmlformats.org/spreadsheetml/2006/main">
  <authors>
    <author>rany</author>
    <author>eitan.r</author>
    <author>משרד התעשייה, המסחר והתעסוקה</author>
    <author>madan</author>
  </authors>
  <commentList>
    <comment ref="F2" authorId="0">
      <text>
        <r>
          <rPr>
            <sz val="8"/>
            <rFont val="Tahoma"/>
            <family val="2"/>
          </rPr>
          <t xml:space="preserve">דוגמה למילוי חנתוני השכר:
עובד בחצי משרה שכל זמנו מוקדש לתוכנית מו"פ זו ירשם באופן הבא: 
</t>
        </r>
        <r>
          <rPr>
            <u val="single"/>
            <sz val="8"/>
            <color indexed="20"/>
            <rFont val="Tahoma"/>
            <family val="2"/>
          </rPr>
          <t>חלקיות משרה-50%</t>
        </r>
        <r>
          <rPr>
            <sz val="8"/>
            <rFont val="Tahoma"/>
            <family val="2"/>
          </rPr>
          <t xml:space="preserve">, </t>
        </r>
        <r>
          <rPr>
            <u val="single"/>
            <sz val="8"/>
            <color indexed="12"/>
            <rFont val="Tahoma"/>
            <family val="2"/>
          </rPr>
          <t>שיעור תעסוקה בתוכנית מו"פ זו - 100%</t>
        </r>
      </text>
    </comment>
    <comment ref="C3" authorId="1">
      <text>
        <r>
          <rPr>
            <sz val="8"/>
            <rFont val="Tahoma"/>
            <family val="2"/>
          </rPr>
          <t xml:space="preserve">כגון: פיזיקאי, מהנדס מכונות 
</t>
        </r>
      </text>
    </comment>
    <comment ref="E3" authorId="0">
      <text>
        <r>
          <rPr>
            <b/>
            <sz val="8"/>
            <rFont val="Tahoma"/>
            <family val="2"/>
          </rPr>
          <t>יש לבחור קוד מתאים:</t>
        </r>
        <r>
          <rPr>
            <sz val="8"/>
            <rFont val="Tahoma"/>
            <family val="2"/>
          </rPr>
          <t xml:space="preserve">
קוד 1= רגיל
קוד 2=  עובד חב' כ"א/ חליף כ"א
קוד 3= מנכ"ל
קוד 4= מנכ"ל בחברה שכל עיסוקה מו"פ.
קוד 5= איש סגל אקדמי בשנת שבתון
קוד 6= איש סגל אקדמי
קוד 7= סטודנט בעל מלגה
קוד 8 = תושב חוזר
</t>
        </r>
      </text>
    </comment>
    <comment ref="H3" authorId="2">
      <text>
        <r>
          <rPr>
            <b/>
            <sz val="8"/>
            <rFont val="Tahoma"/>
            <family val="2"/>
          </rPr>
          <t>חלק המשרה של העובד בחברה ביחס למשרה מלאה,  ללא קשר לשעור העסקתו בתוכנית</t>
        </r>
      </text>
    </comment>
    <comment ref="I3" authorId="2">
      <text>
        <r>
          <rPr>
            <b/>
            <sz val="8"/>
            <rFont val="Tahoma"/>
            <family val="2"/>
          </rPr>
          <t>היקף העסקת העובד בתוכנית ביחס לחלק המשרה שלו בחברה המהווה לצורך סעיף זה  100%</t>
        </r>
      </text>
    </comment>
    <comment ref="C231" authorId="3">
      <text>
        <r>
          <rPr>
            <b/>
            <sz val="8"/>
            <rFont val="Tahoma"/>
            <family val="2"/>
          </rPr>
          <t xml:space="preserve">כפי שנקבע בנוהל 200-03: "ניהול מערכת הכספים לצורכי מו"פ.." לשנת 2007. 
סכום זה הינו עלות כוללת למעביד בגין 100% משרה
</t>
        </r>
      </text>
    </comment>
  </commentList>
</comments>
</file>

<file path=xl/comments3.xml><?xml version="1.0" encoding="utf-8"?>
<comments xmlns="http://schemas.openxmlformats.org/spreadsheetml/2006/main">
  <authors>
    <author>eitan.r</author>
  </authors>
  <commentList>
    <comment ref="B2" authorId="0">
      <text>
        <r>
          <rPr>
            <sz val="8"/>
            <rFont val="Tahoma"/>
            <family val="2"/>
          </rPr>
          <t xml:space="preserve">תאור הפריט או הסוג , יש לציין גם יחידת המידה, לדוגמא:  דבקים (בק"ג)
</t>
        </r>
      </text>
    </comment>
  </commentList>
</comments>
</file>

<file path=xl/comments4.xml><?xml version="1.0" encoding="utf-8"?>
<comments xmlns="http://schemas.openxmlformats.org/spreadsheetml/2006/main">
  <authors>
    <author>eitan.r</author>
    <author>משרד התעשייה, המסחר והתעסוקה</author>
  </authors>
  <commentList>
    <comment ref="D2" authorId="0">
      <text>
        <r>
          <rPr>
            <sz val="8"/>
            <rFont val="Tahoma"/>
            <family val="2"/>
          </rPr>
          <t xml:space="preserve">יש לרכז קב"מ בחו"ל ביחד, בחלק העליון של הטבלה
</t>
        </r>
      </text>
    </comment>
    <comment ref="F2" authorId="1">
      <text>
        <r>
          <rPr>
            <b/>
            <sz val="8"/>
            <rFont val="Tahoma"/>
            <family val="2"/>
          </rPr>
          <t>עד תקרת שכר לשעה</t>
        </r>
      </text>
    </comment>
    <comment ref="G2" authorId="0">
      <text>
        <r>
          <rPr>
            <sz val="8"/>
            <rFont val="Tahoma"/>
            <family val="2"/>
          </rPr>
          <t>אם סוג ההתקשרות לפי שעה - יש לציין את היקף השעות, אחרת - יש לציין 1.</t>
        </r>
      </text>
    </comment>
    <comment ref="B66" authorId="0">
      <text>
        <r>
          <rPr>
            <sz val="8"/>
            <rFont val="Tahoma"/>
            <family val="2"/>
          </rPr>
          <t xml:space="preserve">יש לרכז קב"מ בחו"ל ביחד, בחלק העליון של הטבלה
</t>
        </r>
      </text>
    </comment>
    <comment ref="B67" authorId="0">
      <text>
        <r>
          <rPr>
            <sz val="8"/>
            <rFont val="Tahoma"/>
            <family val="2"/>
          </rPr>
          <t xml:space="preserve">יש לרכז קב"מ בחו"ל ביחד, בחלק העליון של הטבלה
</t>
        </r>
      </text>
    </comment>
  </commentList>
</comments>
</file>

<file path=xl/comments5.xml><?xml version="1.0" encoding="utf-8"?>
<comments xmlns="http://schemas.openxmlformats.org/spreadsheetml/2006/main">
  <authors>
    <author>משרד התעשייה, המסחר והתעסוקה</author>
  </authors>
  <commentList>
    <comment ref="D2" authorId="0">
      <text>
        <r>
          <rPr>
            <b/>
            <sz val="8"/>
            <rFont val="Tahoma"/>
            <family val="2"/>
          </rPr>
          <t xml:space="preserve">עד 5 פטנטים </t>
        </r>
      </text>
    </comment>
  </commentList>
</comments>
</file>

<file path=xl/comments6.xml><?xml version="1.0" encoding="utf-8"?>
<comments xmlns="http://schemas.openxmlformats.org/spreadsheetml/2006/main">
  <authors>
    <author>rany</author>
    <author>eitan.r</author>
  </authors>
  <commentList>
    <comment ref="D1" authorId="0">
      <text>
        <r>
          <rPr>
            <sz val="8"/>
            <rFont val="Tahoma"/>
            <family val="2"/>
          </rPr>
          <t xml:space="preserve">מחושב אוטומטית מן הנתונים שהוזנו בדף הראשי
</t>
        </r>
      </text>
    </comment>
    <comment ref="F1" authorId="0">
      <text>
        <r>
          <rPr>
            <sz val="8"/>
            <rFont val="Tahoma"/>
            <family val="2"/>
          </rPr>
          <t>כפי שהוזן בדף הראשי - פרטים כלליים וריכוז הוצאות</t>
        </r>
      </text>
    </comment>
    <comment ref="H1" authorId="0">
      <text>
        <r>
          <rPr>
            <sz val="8"/>
            <rFont val="Tahoma"/>
            <family val="2"/>
          </rPr>
          <t>כפי שהוזן בדף הראשי - פרטים כלליים וריכוז הוצאות</t>
        </r>
      </text>
    </comment>
    <comment ref="B2" authorId="1">
      <text>
        <r>
          <rPr>
            <b/>
            <sz val="8"/>
            <rFont val="Tahoma"/>
            <family val="2"/>
          </rPr>
          <t>כל פריט בשורה נפרדת</t>
        </r>
        <r>
          <rPr>
            <sz val="8"/>
            <rFont val="Tahoma"/>
            <family val="2"/>
          </rPr>
          <t xml:space="preserve">
</t>
        </r>
      </text>
    </comment>
    <comment ref="H2" authorId="0">
      <text>
        <r>
          <rPr>
            <sz val="8"/>
            <rFont val="Tahoma"/>
            <family val="2"/>
          </rPr>
          <t>על מנת שהפחת יוצג יש להזין את תאריך הרכישה.</t>
        </r>
      </text>
    </comment>
  </commentList>
</comments>
</file>

<file path=xl/comments8.xml><?xml version="1.0" encoding="utf-8"?>
<comments xmlns="http://schemas.openxmlformats.org/spreadsheetml/2006/main">
  <authors>
    <author>eitan.r</author>
  </authors>
  <commentList>
    <comment ref="B2" authorId="0">
      <text>
        <r>
          <rPr>
            <sz val="8"/>
            <rFont val="Tahoma"/>
            <family val="2"/>
          </rPr>
          <t xml:space="preserve">תאור הפריט או הסוג , יש לציין גם יחידת המידה, לדוגמא:  דבקים (בק"ג)
</t>
        </r>
      </text>
    </comment>
  </commentList>
</comments>
</file>

<file path=xl/sharedStrings.xml><?xml version="1.0" encoding="utf-8"?>
<sst xmlns="http://schemas.openxmlformats.org/spreadsheetml/2006/main" count="682" uniqueCount="353">
  <si>
    <t xml:space="preserve">מס' </t>
  </si>
  <si>
    <t>סוג ההוצאה</t>
  </si>
  <si>
    <t>חומרים וציוד מתכלה</t>
  </si>
  <si>
    <t>שונות</t>
  </si>
  <si>
    <t>סה"כ</t>
  </si>
  <si>
    <t>מס' סידורי</t>
  </si>
  <si>
    <t>טלפון איש הקשר</t>
  </si>
  <si>
    <t>מיקוד</t>
  </si>
  <si>
    <t>ישוב</t>
  </si>
  <si>
    <t>מספר</t>
  </si>
  <si>
    <t xml:space="preserve"> </t>
  </si>
  <si>
    <t>שם החברה</t>
  </si>
  <si>
    <t>קוד שכר</t>
  </si>
  <si>
    <t>תיאור</t>
  </si>
  <si>
    <t>רגיל</t>
  </si>
  <si>
    <t>מס' סד'</t>
  </si>
  <si>
    <t>רבעון ראשון</t>
  </si>
  <si>
    <t>רבעון שני</t>
  </si>
  <si>
    <t>רבעון שלישי</t>
  </si>
  <si>
    <t>רבעון רביעי</t>
  </si>
  <si>
    <t>אחר</t>
  </si>
  <si>
    <t>נכון לתאריך :</t>
  </si>
  <si>
    <t>נוהל מס':</t>
  </si>
  <si>
    <t>איש סגל אקדמי</t>
  </si>
  <si>
    <t>נימוק לשינוי</t>
  </si>
  <si>
    <t>תחילת מו"פ:</t>
  </si>
  <si>
    <t>סיום מו"פ:</t>
  </si>
  <si>
    <t>כתובת החברה: רחוב</t>
  </si>
  <si>
    <t>סטודנט בעל מלגה</t>
  </si>
  <si>
    <t xml:space="preserve">ציוד ופחת </t>
  </si>
  <si>
    <t>סעיף כח אדם - שכר</t>
  </si>
  <si>
    <t>סעיף חומרים וציוד מתכלה</t>
  </si>
  <si>
    <t>תאריך:</t>
  </si>
  <si>
    <t>סעיף ציוד</t>
  </si>
  <si>
    <t>סה"כ משכורות + תקורה:</t>
  </si>
  <si>
    <t>סה"כ משכורות:</t>
  </si>
  <si>
    <t>תקורה לשכר:</t>
  </si>
  <si>
    <t>מס' חומר</t>
  </si>
  <si>
    <t>עלות הציוד</t>
  </si>
  <si>
    <t>נימוק לשינוי ולהורדות שכר</t>
  </si>
  <si>
    <t>טבלת קודי שכר (הקשה על תא זה תחזיר אותך לראשית הטבלה)</t>
  </si>
  <si>
    <t>(על החברה למלא רק את התאים הצבועים בלבן)</t>
  </si>
  <si>
    <t>פרטים כלליים</t>
  </si>
  <si>
    <t xml:space="preserve">אחוז השימוש בציוד בתיק </t>
  </si>
  <si>
    <t>נושא המחקר</t>
  </si>
  <si>
    <t>תקף מתאריך:</t>
  </si>
  <si>
    <t>E-MAIL</t>
  </si>
  <si>
    <t>טלפון חברה</t>
  </si>
  <si>
    <t>סכום מומלץ לאחר תיקון חודשי שימוש מאושרים</t>
  </si>
  <si>
    <t>מס' חודשים</t>
  </si>
  <si>
    <t>שנות אדם מבוקשות</t>
  </si>
  <si>
    <t>שכר בפועל</t>
  </si>
  <si>
    <t>תקציב מבוקש לתוכנית המו"פ</t>
  </si>
  <si>
    <t>מס' חודשי עבודה מומלצים</t>
  </si>
  <si>
    <t xml:space="preserve"> סוג החומרים (תאור הפריט או הסוג)</t>
  </si>
  <si>
    <t>המכלול בו משתלב הפריט המבוקש</t>
  </si>
  <si>
    <t>קוד עלות</t>
  </si>
  <si>
    <t>הצעת מחיר</t>
  </si>
  <si>
    <t>חוזה</t>
  </si>
  <si>
    <t>מחירון</t>
  </si>
  <si>
    <t>אמדן</t>
  </si>
  <si>
    <t>מחיר יחידה בש"ח</t>
  </si>
  <si>
    <t>כמות</t>
  </si>
  <si>
    <t xml:space="preserve">הסכום המבוקש בש"ח </t>
  </si>
  <si>
    <t>תחום עיסוק שאינו כלול בתוכנית המו"פ.</t>
  </si>
  <si>
    <t>הפחתה בגין תקצוב יתר של החברה.</t>
  </si>
  <si>
    <t>היקף מבוקש מעבר להיקף הנדרש לביצוע המשימה.</t>
  </si>
  <si>
    <t>משימה שאינה כלולה בתוכנית המומלצת.</t>
  </si>
  <si>
    <t>קוד נימוק</t>
  </si>
  <si>
    <t>בסבר לשינוי</t>
  </si>
  <si>
    <t>מחיר יחידה בש"ח מומלץ בודק</t>
  </si>
  <si>
    <t xml:space="preserve">סה"כ סכום מומלץ בש"ח </t>
  </si>
  <si>
    <t>בודק מקצועי</t>
  </si>
  <si>
    <t>לאחר קיצוץ אחיד:</t>
  </si>
  <si>
    <t>מהות העבודה (לדוגמא: תכנות, מכניקה וכו')</t>
  </si>
  <si>
    <t>שם קבלן המשנה (יש לרכז את כל הקב"מ לפי מהות העבודה)</t>
  </si>
  <si>
    <t>מס' קב"מ</t>
  </si>
  <si>
    <t>הפעילות</t>
  </si>
  <si>
    <t>תוצאות הפעילות בתכנית המו"פ</t>
  </si>
  <si>
    <t>תאור הציוד או הפריט</t>
  </si>
  <si>
    <t>פחת מבוקש לתקופת המ"פ</t>
  </si>
  <si>
    <t>פחת מצטבר בתוכניות קודמות ב-%</t>
  </si>
  <si>
    <t>שם היצרן</t>
  </si>
  <si>
    <t xml:space="preserve">מס' חודשי שימוש בתוכנית </t>
  </si>
  <si>
    <t>תקופת המחקר:</t>
  </si>
  <si>
    <t>תאריך סיום:</t>
  </si>
  <si>
    <t>תאריך התחלה:</t>
  </si>
  <si>
    <t>קבלני משנה בארץ</t>
  </si>
  <si>
    <t>קבלני משנה בחו"ל</t>
  </si>
  <si>
    <t xml:space="preserve">אחוז תעסוקה מומלץ במו"פ </t>
  </si>
  <si>
    <t>מס' חודשי מו"פ מבוקשים:</t>
  </si>
  <si>
    <t>עלות הציוד המוכרת ע"י הבודק</t>
  </si>
  <si>
    <t>אחוז שימוש המוכר ע"י הבודק</t>
  </si>
  <si>
    <t>מס' חודשי שימוש מוכרים ע"י הבודק</t>
  </si>
  <si>
    <t>שכר</t>
  </si>
  <si>
    <t>תקורה לשכר</t>
  </si>
  <si>
    <t>סה"כ מבוקש</t>
  </si>
  <si>
    <r>
      <t xml:space="preserve">ריכוז התקציב המבוקש </t>
    </r>
    <r>
      <rPr>
        <sz val="12"/>
        <rFont val="David"/>
        <family val="2"/>
        <charset val="177"/>
      </rPr>
      <t>(נקלט אוטומטית מתוך הגליונות)</t>
    </r>
  </si>
  <si>
    <t>נימוק (נא להקיש על התא)</t>
  </si>
  <si>
    <t xml:space="preserve">טבלת נימוקים </t>
  </si>
  <si>
    <t>קוד עלות (נא להקיש על התאים)</t>
  </si>
  <si>
    <t xml:space="preserve">טבלת קודי עלות </t>
  </si>
  <si>
    <t>סה"כ תיקצוב סופי</t>
  </si>
  <si>
    <t>קיצוץ אחיד</t>
  </si>
  <si>
    <t>קיצוץ אחיד תקציבאי, שיעור הקיצוץ:</t>
  </si>
  <si>
    <t>תואר מקצועי</t>
  </si>
  <si>
    <t>תפקיד במחקר</t>
  </si>
  <si>
    <t>פרטי העובד</t>
  </si>
  <si>
    <t>נתוני שכר בגין חודש ממוצע לעובד</t>
  </si>
  <si>
    <r>
      <t>קיצוץ אחיד</t>
    </r>
    <r>
      <rPr>
        <b/>
        <sz val="10"/>
        <rFont val="David"/>
        <family val="2"/>
        <charset val="177"/>
      </rPr>
      <t>- נא להזין את גובה הקיצוץ שיוכפל בשיעורי התעסוקה (בכ"א בלבד שיעור הקיצוץ מוכפל בשיעור התעסוקה, בתאים שלא בוצע בהם שינוי ידני):</t>
    </r>
  </si>
  <si>
    <t>בודק מקצועי - תקצוב ציוד ופחת</t>
  </si>
  <si>
    <t>סה"כ שכר</t>
  </si>
  <si>
    <t>סה"כ קבלני משנה</t>
  </si>
  <si>
    <t>סוגי קב"מ</t>
  </si>
  <si>
    <t>קוד</t>
  </si>
  <si>
    <t>ארץ</t>
  </si>
  <si>
    <t>קבלן משנה מחו"ל</t>
  </si>
  <si>
    <t>סה"כ קב"מ</t>
  </si>
  <si>
    <t xml:space="preserve">סעיף קבלני משנה </t>
  </si>
  <si>
    <t>סה"כ מומלץ בודק מקצועי</t>
  </si>
  <si>
    <t>סה"כ תיקצוב סופי - תקציבים מדע"ר</t>
  </si>
  <si>
    <t>ראש התחום</t>
  </si>
  <si>
    <t>שם התקציבאי</t>
  </si>
  <si>
    <t>תאריך הכנה</t>
  </si>
  <si>
    <t>תאריך ועדה</t>
  </si>
  <si>
    <t>שם בודק מקצועי</t>
  </si>
  <si>
    <t>חו”ל</t>
  </si>
  <si>
    <t>אחוז מהתקציב</t>
  </si>
  <si>
    <t>הזנת 3 השדות לעיל הינה תנאי למשיכת התקציב לשדות מטה</t>
  </si>
  <si>
    <t>מס' חודשי מחקר:</t>
  </si>
  <si>
    <t>200-02</t>
  </si>
  <si>
    <t>הערות אוטומטיות</t>
  </si>
  <si>
    <t>תקציבאי מדען ראשי</t>
  </si>
  <si>
    <t>נימוק לשינוי באחוז תעסוקה וחודשי עבודה</t>
  </si>
  <si>
    <t>סה"כ שכר לדף תקציב</t>
  </si>
  <si>
    <t>שנות אדם לדף תקציב</t>
  </si>
  <si>
    <t>מס' חודשי עבודה לדף תקציב</t>
  </si>
  <si>
    <t xml:space="preserve">אחוז תעסוקה במו"פ לדף תקציב </t>
  </si>
  <si>
    <t>בודק מקצועי - תקצוב קבלני משנה</t>
  </si>
  <si>
    <t>בודק מקצועי - תקצוב חומרים</t>
  </si>
  <si>
    <t>בודק מקצועי - תקצוב שונות</t>
  </si>
  <si>
    <t>המלצת הבודק המקצועי - תקצוב כח אדם</t>
  </si>
  <si>
    <t>מספר חברה ברשם החברות (ח.פ.)</t>
  </si>
  <si>
    <t>גרסה:</t>
  </si>
  <si>
    <t>המלצה על קיצוץ אחיד, שיעור הקיצוץ (ה-% שתקליד יופחת מכל פריט):</t>
  </si>
  <si>
    <t>מנכ"ל</t>
  </si>
  <si>
    <t>איש סגל אקדמי בשבתון</t>
  </si>
  <si>
    <t>עובד חברת כ"א/חליף כ"א</t>
  </si>
  <si>
    <t>מנכ"ל חברת מו"פ</t>
  </si>
  <si>
    <t>תקרת שכר+סוציאליות (אין מיגבלה בהזנת הנתונים)</t>
  </si>
  <si>
    <t>תקרת אחוז התעסוקה במו"פ (ההזנה מוגבלת לתיקרות)</t>
  </si>
  <si>
    <t>המלצה על קיצוץ אחיד: שיעור הקיצוץ (ה-% שתקליד יופחת מכל פריט):</t>
  </si>
  <si>
    <t>תקצביאי מדען ראשי - תקצוב קבלני משנה</t>
  </si>
  <si>
    <t>תקצביאי מדען ראשי - תקצוב חומרים</t>
  </si>
  <si>
    <t>תקצביאי מדען ראשי - תקצוב שונות</t>
  </si>
  <si>
    <t>הערות:</t>
  </si>
  <si>
    <t>2. הנוסחה לחישוב "סה"כ שכר מבוקש בהתאם לתקרות" תגביל את השכר המבוקש בהתאם לתקרות לעיל</t>
  </si>
  <si>
    <t>קוד נימוק (נא להקיש על התא)</t>
  </si>
  <si>
    <t>חלקיות משרה (לא ניתן לשינוי)</t>
  </si>
  <si>
    <t>אחוז שימוש מומלץ ע"י הבודק</t>
  </si>
  <si>
    <t>מס' חודשי שימוש מומלצים ע"י הבודק</t>
  </si>
  <si>
    <t>עלות הציוד המומלצת ע"י הבודק</t>
  </si>
  <si>
    <t>סכום מומלץ בש"ח (מחושב אוטומטית)</t>
  </si>
  <si>
    <t xml:space="preserve">1. חוקרים שחלקיות המשרה ואחוז התעסוקה שלהם במו"פ נמוכים מ-10% לא יוכרו להוצאות שכר פרט לחריג בנוהל הכספים 200-03 סעיף 3.11.6 ד' </t>
  </si>
  <si>
    <r>
      <t xml:space="preserve">שכר </t>
    </r>
    <r>
      <rPr>
        <b/>
        <u val="single"/>
        <sz val="10"/>
        <rFont val="David"/>
        <family val="2"/>
        <charset val="177"/>
      </rPr>
      <t>חודשי</t>
    </r>
    <r>
      <rPr>
        <b/>
        <sz val="10"/>
        <rFont val="David"/>
        <family val="2"/>
        <charset val="177"/>
      </rPr>
      <t xml:space="preserve"> כולל, מוגבל בתיקרות</t>
    </r>
  </si>
  <si>
    <t>סה"כ שכר כולל מבוקש בהתאם לתקרות</t>
  </si>
  <si>
    <t xml:space="preserve">שם משפחה + שם פרטי </t>
  </si>
  <si>
    <t>שכר חודשי (₪)</t>
  </si>
  <si>
    <t>עלויות סוציאליות לחודש (₪)</t>
  </si>
  <si>
    <t xml:space="preserve">חלקיות משרה (%) </t>
  </si>
  <si>
    <t>שיעור תעסוקה בתוכנית מו"פ זו (%)</t>
  </si>
  <si>
    <t>שם  המנכ"ל</t>
  </si>
  <si>
    <t>שם  מנהל המחקר</t>
  </si>
  <si>
    <t>שם  מנהל הכספים</t>
  </si>
  <si>
    <r>
      <t>קיצוץ אחיד</t>
    </r>
    <r>
      <rPr>
        <b/>
        <sz val="10"/>
        <rFont val="David"/>
        <family val="2"/>
        <charset val="177"/>
      </rPr>
      <t>- נא להזין את גובה הקיצוץ שיוכפל בשיעורי התעסוקה (בכ"א בלבד שיעור הקיצוץ מוכפל בשיעור התעסוקה המומלץ במו"פ, בתאים שלא בוצע בהם שינוי ידני):</t>
    </r>
  </si>
  <si>
    <t xml:space="preserve">סה"כ שכר מומלץ ע"י בודק </t>
  </si>
  <si>
    <t xml:space="preserve">שנות אדם מומלצות בודק </t>
  </si>
  <si>
    <t>תאריך רכישה (dd/mm/yy)</t>
  </si>
  <si>
    <t>תושב חוזר</t>
  </si>
  <si>
    <t>לא</t>
  </si>
  <si>
    <t>כן</t>
  </si>
  <si>
    <t>תוכנית מו"פ רגילה</t>
  </si>
  <si>
    <t>טכנולוגית החלל</t>
  </si>
  <si>
    <t>נבחר:</t>
  </si>
  <si>
    <t>תקציב מבוקש לתוכנית:</t>
  </si>
  <si>
    <t>תאריך הקמת החברה</t>
  </si>
  <si>
    <t>חברות מתחילות</t>
  </si>
  <si>
    <t xml:space="preserve">סך כל עובדי החברה </t>
  </si>
  <si>
    <t>סוג ההוצאה: יש לסמן "פטנט" או "אחר"</t>
  </si>
  <si>
    <t>מספר פטנט</t>
  </si>
  <si>
    <t>הסכום המבוקש בש"ח מוגבל בתקרות</t>
  </si>
  <si>
    <t>סעיף שונות ופטנטים</t>
  </si>
  <si>
    <t>פטנט</t>
  </si>
  <si>
    <t>פקס / טלפון נוסף</t>
  </si>
  <si>
    <t>סה"כ בארץ</t>
  </si>
  <si>
    <t>סוגי התקשרות</t>
  </si>
  <si>
    <t>מחיר קבוע</t>
  </si>
  <si>
    <t>מחיר לפי שעה</t>
  </si>
  <si>
    <t>הסכום מומלץ בודק בש"ח</t>
  </si>
  <si>
    <t xml:space="preserve">הסכום מומלץ תקצבאי בש"ח </t>
  </si>
  <si>
    <t>כמות / שעות העסקה</t>
  </si>
  <si>
    <t>פריפריה</t>
  </si>
  <si>
    <t>קבלן משנה ישראלי מחוץ לפריפריה</t>
  </si>
  <si>
    <t>קבלן משנה ישראלי בפריפריה</t>
  </si>
  <si>
    <t>סה"כ פריפריה</t>
  </si>
  <si>
    <t xml:space="preserve">מחיר יחידה בש"ח מומלץ </t>
  </si>
  <si>
    <t>בודק מקצועי - תקצוב שיווק</t>
  </si>
  <si>
    <t>תקצביאי מדען ראשי - תקצוב שיווק</t>
  </si>
  <si>
    <t>שיווק</t>
  </si>
  <si>
    <t>פירוט תקציב התיק בחתך המשימות</t>
  </si>
  <si>
    <t xml:space="preserve">מס' המשימה </t>
  </si>
  <si>
    <t>תאור המשימה
 (כפי שהיא רשומה בטבלת המשימות שבבקשה)</t>
  </si>
  <si>
    <t xml:space="preserve">שונות 
</t>
  </si>
  <si>
    <t xml:space="preserve">סה"כ 
₪ </t>
  </si>
  <si>
    <t>פרוט הקבלנים המשתתפים בבביצוע המשימה</t>
  </si>
  <si>
    <t>פרוט נושאי סעיף השונות המתוקצבים במשימה</t>
  </si>
  <si>
    <t>קוד מחיר (נא להקיש על התאים)</t>
  </si>
  <si>
    <t>סוג ההתקשות (במחיר קבוע או לפי שעה)</t>
  </si>
  <si>
    <t>תוצאות הפעילות / שם מזהה לפטנט</t>
  </si>
  <si>
    <t>תקציב לפטנט בשנים הקודמות</t>
  </si>
  <si>
    <t xml:space="preserve">כמות </t>
  </si>
  <si>
    <t>נא לבחור תוכנית / מסלול מהרשימה:</t>
  </si>
  <si>
    <t xml:space="preserve">מו"פ בפריפריה </t>
  </si>
  <si>
    <t>קב"מ בארץ או בחו"ל</t>
  </si>
  <si>
    <t>קב"מ בארץ או בחו"ל או בפריפריה</t>
  </si>
  <si>
    <t>תוכנית "אתגר"</t>
  </si>
  <si>
    <t>עובד בתוכנית "אתגר"</t>
  </si>
  <si>
    <t>הערה: תקרה של עד 50,000 ₪ לפטנט.</t>
  </si>
  <si>
    <t>ציוד ייעודי יתוקצב בסעיף שונות.  יש לרשום 55% מעלות התקציב בעמודה "מחיר יחידה" ובעמודה "כמות" לציין 1, כמו כן לציין בעמודה "תוצאות הפעילות" את העלות המלאה.</t>
  </si>
  <si>
    <t>מחיר יחידה מומלץ לפני קיצוץ אחיד</t>
  </si>
  <si>
    <t>תחליפי כוח אדם שעיקר עבודתם לא מתבצעת פיזית בחברה עצמה ,ידווחו בסעיף קבלני משנה</t>
  </si>
  <si>
    <t>קישור לרשות החדשנות</t>
  </si>
  <si>
    <t>תקציבאי רשות החדשנות</t>
  </si>
  <si>
    <t>מס' חברה ברשות החדשנות</t>
  </si>
  <si>
    <t>איש קשר לרשות החדשנות</t>
  </si>
  <si>
    <t>מופ"ת</t>
  </si>
  <si>
    <t>מסלול 37 איסרד</t>
  </si>
  <si>
    <t>מו"פ עבור אנשים עם מוגבלות</t>
  </si>
  <si>
    <t>מו"פ למגזר הציבורי</t>
  </si>
  <si>
    <t>תוכניות בינלאומיות</t>
  </si>
  <si>
    <t>מסלול 2 - מתקני הרצה</t>
  </si>
  <si>
    <t>כא</t>
  </si>
  <si>
    <t>חומרים</t>
  </si>
  <si>
    <t>קמ</t>
  </si>
  <si>
    <t>ציוד</t>
  </si>
  <si>
    <t>02/2018rot</t>
  </si>
  <si>
    <t>מכינת מופ"ת</t>
  </si>
  <si>
    <t>מנכ"ל בחברה מתחילה</t>
  </si>
  <si>
    <t>משימות</t>
  </si>
  <si>
    <r>
      <t xml:space="preserve">סעיף שיווק </t>
    </r>
    <r>
      <rPr>
        <b/>
        <sz val="14"/>
        <color rgb="FFFF0000"/>
        <rFont val="Aharoni"/>
        <family val="2"/>
      </rPr>
      <t>עבור תוכנית: חברות מתחילות, מו"פ עבור אנשים עם מוגבלות, מופ"ת, מו"פ למגזר הציבורי</t>
    </r>
  </si>
  <si>
    <t>בודק מקצועי - תקצוב ציוד</t>
  </si>
  <si>
    <t>תקצביאי מדען ראשי - תקצוב ציוד</t>
  </si>
  <si>
    <t>מס' הציוד</t>
  </si>
  <si>
    <t>תאור הפעילויות בהן נוטל חלק הציוד</t>
  </si>
  <si>
    <t>סעיף ציוד ייעודי</t>
  </si>
  <si>
    <t>ציוד ייעודי</t>
  </si>
  <si>
    <t>חטיפי הכפר בע"מ</t>
  </si>
  <si>
    <t>המלאכה</t>
  </si>
  <si>
    <t>13</t>
  </si>
  <si>
    <t>שלומי</t>
  </si>
  <si>
    <t>2283200</t>
  </si>
  <si>
    <t>04-1234567</t>
  </si>
  <si>
    <t>גולן גולני</t>
  </si>
  <si>
    <t>04-1123456</t>
  </si>
  <si>
    <t>058-8888889</t>
  </si>
  <si>
    <t>golan@hatifey.co.il</t>
  </si>
  <si>
    <t>מהנדס מכונות</t>
  </si>
  <si>
    <t>מנהל המו"פ</t>
  </si>
  <si>
    <t>ניסים ישראלי</t>
  </si>
  <si>
    <t>הנדסאי חשמל</t>
  </si>
  <si>
    <t>מנהל אחזקה</t>
  </si>
  <si>
    <t>רויטל יזרעלי</t>
  </si>
  <si>
    <t>לבורנטית</t>
  </si>
  <si>
    <t>ניהול ניסויי מעבדה</t>
  </si>
  <si>
    <t>לילה ג'ובראן</t>
  </si>
  <si>
    <t>איתן גלילי</t>
  </si>
  <si>
    <t>ניהול התכנית</t>
  </si>
  <si>
    <t>יניב שומרוני</t>
  </si>
  <si>
    <t>עובד ייצור</t>
  </si>
  <si>
    <t>ביצוע ניסויי פיילוט</t>
  </si>
  <si>
    <t>ריפעת זועבי</t>
  </si>
  <si>
    <t>ניסויי מעבדה</t>
  </si>
  <si>
    <t>קמח תפו"א (ק"ג)</t>
  </si>
  <si>
    <t>קמח טף (ק"ג)</t>
  </si>
  <si>
    <t>שמנים צמחיים (ליטר)</t>
  </si>
  <si>
    <t>עמילנים מורכבים (ק"ג)</t>
  </si>
  <si>
    <t>ניסויים בפיילוט במפעל ובגרמניה</t>
  </si>
  <si>
    <t>קמחים (ק"ג)</t>
  </si>
  <si>
    <t>מגוון חלבונים צמחיים (ק"ג)</t>
  </si>
  <si>
    <t>עמילנים (ק"ג)</t>
  </si>
  <si>
    <t>למינטים שונים (מ"ר)</t>
  </si>
  <si>
    <t>פיתוח והתאמת אריזה</t>
  </si>
  <si>
    <t>לניסויים במעבדה ובפיילוט</t>
  </si>
  <si>
    <t>חומרי ניקוי וסניטציה (ליטר)</t>
  </si>
  <si>
    <t>לכלל הניסויים</t>
  </si>
  <si>
    <t>תבלינים (ק"ג)</t>
  </si>
  <si>
    <t>צבעי מאכל טבעיים (ליטר)</t>
  </si>
  <si>
    <t xml:space="preserve">טכנולוג מזון </t>
  </si>
  <si>
    <t>מומחה אקסטרוזיה</t>
  </si>
  <si>
    <t xml:space="preserve">אילן שחר </t>
  </si>
  <si>
    <t>יהודה הלוי</t>
  </si>
  <si>
    <t>משרד יעוץ רגולציה</t>
  </si>
  <si>
    <t>א.ג. רגולציה</t>
  </si>
  <si>
    <t>תזונאית קלינית</t>
  </si>
  <si>
    <t>נילי חצילי</t>
  </si>
  <si>
    <t>התאמת למינט ואריזה</t>
  </si>
  <si>
    <t>פלסגל בע"מ</t>
  </si>
  <si>
    <t>ביצוע ניסויים בקנה מידה חרושתי</t>
  </si>
  <si>
    <t>EXTRUDEXIA GMBH</t>
  </si>
  <si>
    <t>בדיקות מעבדה</t>
  </si>
  <si>
    <t>בקטולאב</t>
  </si>
  <si>
    <t>רישום פרוביז'ינאל</t>
  </si>
  <si>
    <t>מערבל סטפאן 5 ק"ג</t>
  </si>
  <si>
    <t>Stephan Machinery GmbH</t>
  </si>
  <si>
    <t>מסוע זעיר - נירוסטה</t>
  </si>
  <si>
    <t>מיני אקסטרודר</t>
  </si>
  <si>
    <t>תוצרת סין</t>
  </si>
  <si>
    <t>תנור אפייה זרימה מאולצת</t>
  </si>
  <si>
    <t>AEG</t>
  </si>
  <si>
    <t>ציוד מעבדה (מד לחות, מאזניים, וכו)</t>
  </si>
  <si>
    <t>מגוון יצרנים</t>
  </si>
  <si>
    <t xml:space="preserve">תערוכת ANUGA </t>
  </si>
  <si>
    <t>הצגת המוצרים בתערוכה - חשיפה ללקוחות פוטנציאלים</t>
  </si>
  <si>
    <t>קידום ומיתוג החטיפים בחו"ל</t>
  </si>
  <si>
    <t>חשיפת המוצרים והמותג במדיות שונות ומובילי דעה בתחום</t>
  </si>
  <si>
    <t xml:space="preserve">טיסות ואש"ל </t>
  </si>
  <si>
    <t>תערוכות, מפגש עם לקוחות פוטנציאלים</t>
  </si>
  <si>
    <t xml:space="preserve">עיצוב ויצירת הלוגו למותג </t>
  </si>
  <si>
    <t>מיתוג</t>
  </si>
  <si>
    <t>ציוד מעבדה מתכלה</t>
  </si>
  <si>
    <t>במסגרת הניסוי בגרמניה</t>
  </si>
  <si>
    <t>טיסות (עבור 2 עובדים)</t>
  </si>
  <si>
    <t>פיתוח המתכון הבסיסי בקנה מידה מעבדתי</t>
  </si>
  <si>
    <t>ניסויים המדמים את תהליך הייצור באמצעות ציוד מעבדה</t>
  </si>
  <si>
    <t>טכנולוג מזון, מומחה אקסטרוזיה, תזונאית, יעוץ רגולטורי</t>
  </si>
  <si>
    <t>טכנולוג מזון, מומחה אקסטרוזיה, בדיקות מעבדה, יעוץ רגולטורי</t>
  </si>
  <si>
    <t>ניסויים באקסטרוזיה ואפייה בקנה מידה חרושתי תי בגרמניה</t>
  </si>
  <si>
    <t>מתקן בגרמניה, טכנולוג מזון, מומחה אקסטרוזיה</t>
  </si>
  <si>
    <t>טיסות שני עובדים לגרמניה</t>
  </si>
  <si>
    <t>מבחני טעימה חיצוניים, בדיקות מעבדה שונות.</t>
  </si>
  <si>
    <t>א.צ. טעימות בע"מ, בקטולאב</t>
  </si>
  <si>
    <t>מבחני טעימה</t>
  </si>
  <si>
    <t>א.צ. טעימות בע"מ</t>
  </si>
  <si>
    <t>התאמת אריזה והרכב גזים בשקית</t>
  </si>
  <si>
    <t>פלסגל</t>
  </si>
  <si>
    <t xml:space="preserve">בדיקות חיי מדף </t>
  </si>
  <si>
    <t>מעבדות</t>
  </si>
  <si>
    <t>הצגת המוצרים בתערוכה בגרמניה, שיווק, קניין רוחני</t>
  </si>
  <si>
    <t>יעוץ רגולטורי, תזונאית</t>
  </si>
  <si>
    <t>הגשת פרוביזי'נאל</t>
  </si>
  <si>
    <t>אימאן ג'אברין</t>
  </si>
  <si>
    <t>פיתוח חטיפי "צ'יפס" עתירים בחלבון ומופחתי פחמימות ושומן</t>
  </si>
  <si>
    <t>הראל תעשיות מתכת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</si>
</sst>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 * #,##0_ ;_ * \-#,##0_ ;_ * &quot;-&quot;_ ;_ @_ "/>
    <numFmt numFmtId="165" formatCode="_ * #,##0.00_ ;_ * \-#,##0.00_ ;_ * &quot;-&quot;??_ ;_ @_ "/>
    <numFmt numFmtId="166" formatCode="[&lt;=9999999][$-1000000]###\-####;[$-1000000]\(###\)\ ###\-####"/>
    <numFmt numFmtId="167" formatCode="mm/yy"/>
    <numFmt numFmtId="168" formatCode="0.0%"/>
    <numFmt numFmtId="169" formatCode="#,##0.0"/>
    <numFmt numFmtId="170" formatCode="#,##0_ ;[Red]\-#,##0\ "/>
    <numFmt numFmtId="171" formatCode="#,##0.00_ ;[Red]\-#,##0.00\ "/>
    <numFmt numFmtId="172" formatCode="_ * #,##0_ ;_ * \-#,##0_ ;_ * &quot;-&quot;??_ ;_ @_ "/>
    <numFmt numFmtId="173" formatCode="#,###"/>
  </numFmts>
  <fonts count="47">
    <font>
      <sz val="10"/>
      <name val="Arial"/>
      <family val="2"/>
      <charset val="177"/>
    </font>
    <font>
      <sz val="10"/>
      <color theme="1"/>
      <name val="Arial"/>
      <family val="2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1"/>
      <name val="David"/>
      <family val="2"/>
      <charset val="177"/>
    </font>
    <font>
      <b/>
      <sz val="12"/>
      <color indexed="8"/>
      <name val="David"/>
      <family val="2"/>
      <charset val="177"/>
    </font>
    <font>
      <sz val="8"/>
      <name val="Arial"/>
      <family val="2"/>
    </font>
    <font>
      <b/>
      <sz val="10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u val="single"/>
      <sz val="10"/>
      <color indexed="12"/>
      <name val="Arial"/>
      <family val="2"/>
    </font>
    <font>
      <sz val="8"/>
      <name val="Tahoma"/>
      <family val="2"/>
    </font>
    <font>
      <b/>
      <sz val="8"/>
      <name val="Tahoma"/>
      <family val="2"/>
    </font>
    <font>
      <b/>
      <sz val="8"/>
      <name val="David"/>
      <family val="2"/>
      <charset val="177"/>
    </font>
    <font>
      <sz val="10"/>
      <color indexed="8"/>
      <name val="Arial"/>
      <family val="2"/>
    </font>
    <font>
      <sz val="9"/>
      <name val="David"/>
      <family val="2"/>
      <charset val="177"/>
    </font>
    <font>
      <b/>
      <sz val="14"/>
      <name val="Aharoni"/>
      <family val="2"/>
    </font>
    <font>
      <b/>
      <sz val="10"/>
      <name val="Aharoni"/>
      <family val="2"/>
    </font>
    <font>
      <b/>
      <sz val="16"/>
      <name val="Aharoni"/>
      <family val="2"/>
    </font>
    <font>
      <b/>
      <sz val="11"/>
      <name val="Aharoni"/>
      <family val="2"/>
    </font>
    <font>
      <b/>
      <sz val="11"/>
      <name val="David"/>
      <family val="2"/>
      <charset val="177"/>
    </font>
    <font>
      <b/>
      <sz val="12"/>
      <color indexed="12"/>
      <name val="David"/>
      <family val="2"/>
      <charset val="177"/>
    </font>
    <font>
      <b/>
      <sz val="13"/>
      <name val="David"/>
      <family val="2"/>
      <charset val="177"/>
    </font>
    <font>
      <b/>
      <sz val="12"/>
      <name val="Aharoni"/>
      <family val="2"/>
    </font>
    <font>
      <b/>
      <u val="single"/>
      <sz val="10"/>
      <name val="David"/>
      <family val="2"/>
      <charset val="177"/>
    </font>
    <font>
      <b/>
      <u val="single"/>
      <sz val="22"/>
      <name val="Aharoni"/>
      <family val="2"/>
    </font>
    <font>
      <b/>
      <u val="single"/>
      <sz val="12"/>
      <name val="David"/>
      <family val="2"/>
      <charset val="177"/>
    </font>
    <font>
      <u val="single"/>
      <sz val="12"/>
      <color indexed="12"/>
      <name val="David"/>
      <family val="2"/>
      <charset val="177"/>
    </font>
    <font>
      <b/>
      <sz val="13"/>
      <color indexed="12"/>
      <name val="David"/>
      <family val="2"/>
      <charset val="177"/>
    </font>
    <font>
      <b/>
      <sz val="14"/>
      <color indexed="12"/>
      <name val="David"/>
      <family val="2"/>
      <charset val="177"/>
    </font>
    <font>
      <sz val="14"/>
      <color indexed="12"/>
      <name val="David"/>
      <family val="2"/>
      <charset val="177"/>
    </font>
    <font>
      <u val="single"/>
      <sz val="8"/>
      <color indexed="12"/>
      <name val="Tahoma"/>
      <family val="2"/>
    </font>
    <font>
      <u val="single"/>
      <sz val="8"/>
      <color indexed="20"/>
      <name val="Tahoma"/>
      <family val="2"/>
    </font>
    <font>
      <sz val="10"/>
      <color indexed="9"/>
      <name val="David"/>
      <family val="2"/>
      <charset val="177"/>
    </font>
    <font>
      <b/>
      <sz val="9"/>
      <name val="Tahoma"/>
      <family val="2"/>
    </font>
    <font>
      <sz val="10"/>
      <color theme="0"/>
      <name val="David"/>
      <family val="2"/>
      <charset val="177"/>
    </font>
    <font>
      <b/>
      <sz val="14"/>
      <color theme="0"/>
      <name val="Aharoni"/>
      <family val="2"/>
    </font>
    <font>
      <sz val="10"/>
      <color theme="0"/>
      <name val="Times New Roman"/>
      <family val="1"/>
    </font>
    <font>
      <b/>
      <sz val="14"/>
      <color rgb="FFFF0000"/>
      <name val="Aharoni"/>
      <family val="2"/>
    </font>
    <font>
      <b/>
      <sz val="10"/>
      <name val="Arial"/>
      <family val="2"/>
    </font>
    <font>
      <b/>
      <u val="single"/>
      <sz val="14"/>
      <name val="Aharoni"/>
      <family val="2"/>
    </font>
    <font>
      <b/>
      <sz val="22"/>
      <name val="Aharoni"/>
      <family val="2"/>
    </font>
    <font>
      <sz val="11"/>
      <name val="Arial"/>
      <family val="2"/>
    </font>
    <font>
      <b/>
      <sz val="10"/>
      <color rgb="FFFF0000"/>
      <name val="Calibri"/>
      <family val="2"/>
      <scheme val="minor"/>
    </font>
    <font>
      <sz val="11"/>
      <color rgb="FF1F497D"/>
      <name val="Arial"/>
      <family val="2"/>
    </font>
    <font>
      <b/>
      <sz val="11"/>
      <color rgb="FFFF0000"/>
      <name val="Arial"/>
      <family val="2"/>
    </font>
    <font>
      <sz val="10"/>
      <color rgb="FFFF0000"/>
      <name val="Arial"/>
      <family val="2"/>
    </font>
  </fonts>
  <fills count="21">
    <fill>
      <patternFill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gray0625">
        <bgColor indexed="22"/>
      </patternFill>
    </fill>
    <fill>
      <patternFill patternType="gray0625">
        <fgColor indexed="8"/>
        <b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indexed="11"/>
        <bgColor indexed="64"/>
      </patternFill>
    </fill>
  </fills>
  <borders count="95">
    <border>
      <left/>
      <right/>
      <top/>
      <bottom/>
      <diagonal/>
    </border>
    <border>
      <left style="medium">
        <color auto="1"/>
      </left>
      <right/>
      <top/>
      <bottom/>
    </border>
    <border>
      <left/>
      <right style="medium">
        <color auto="1"/>
      </right>
      <top/>
      <bottom/>
    </border>
    <border>
      <left/>
      <right/>
      <top/>
      <bottom style="medium">
        <color auto="1"/>
      </bottom>
    </border>
    <border>
      <left/>
      <right style="medium">
        <color auto="1"/>
      </right>
      <top/>
      <bottom style="medium">
        <color auto="1"/>
      </bottom>
    </border>
    <border>
      <left style="medium">
        <color auto="1"/>
      </left>
      <right/>
      <top/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/>
      <right/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/>
      <right/>
      <top style="medium">
        <color auto="1"/>
      </top>
      <bottom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/>
      <bottom style="thin">
        <color auto="1"/>
      </bottom>
    </border>
    <border>
      <left style="medium">
        <color auto="1"/>
      </left>
      <right style="thin">
        <color auto="1"/>
      </right>
      <top/>
      <bottom/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thin">
        <color auto="1"/>
      </right>
      <top/>
      <bottom style="thin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 style="thin">
        <color auto="1"/>
      </top>
      <bottom style="medium">
        <color auto="1"/>
      </bottom>
    </border>
    <border>
      <left/>
      <right style="thin">
        <color auto="1"/>
      </right>
      <top/>
      <bottom/>
    </border>
    <border>
      <left/>
      <right style="thin">
        <color auto="1"/>
      </right>
      <top/>
      <bottom style="thin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auto="1"/>
      </top>
      <bottom/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/>
      <top style="thin">
        <color auto="1"/>
      </top>
      <bottom/>
    </border>
    <border>
      <left style="medium">
        <color auto="1"/>
      </left>
      <right/>
      <top/>
      <bottom style="thin">
        <color auto="1"/>
      </bottom>
    </border>
    <border>
      <left/>
      <right style="thin">
        <color auto="1"/>
      </right>
      <top style="thin">
        <color auto="1"/>
      </top>
      <bottom/>
    </border>
    <border>
      <left/>
      <right style="thin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/>
      <bottom/>
    </border>
    <border>
      <left style="medium">
        <color auto="1"/>
      </left>
      <right style="thin">
        <color auto="1"/>
      </right>
      <top style="thin">
        <color auto="1"/>
      </top>
      <bottom/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 style="thin">
        <color auto="1"/>
      </left>
      <right/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</border>
    <border>
      <left/>
      <right/>
      <top/>
      <bottom style="thin">
        <color auto="1"/>
      </bottom>
    </border>
    <border>
      <left/>
      <right style="thin">
        <color auto="1"/>
      </right>
      <top style="double">
        <color auto="1"/>
      </top>
      <bottom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</border>
    <border>
      <left style="thin">
        <color auto="1"/>
      </left>
      <right/>
      <top style="double">
        <color auto="1"/>
      </top>
      <bottom style="double">
        <color auto="1"/>
      </bottom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</border>
    <border>
      <left/>
      <right style="double">
        <color auto="1"/>
      </right>
      <top style="double">
        <color auto="1"/>
      </top>
      <bottom style="double">
        <color auto="1"/>
      </bottom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</border>
    <border>
      <left style="double">
        <color auto="1"/>
      </left>
      <right style="thin">
        <color auto="1"/>
      </right>
      <top/>
      <bottom style="double">
        <color auto="1"/>
      </bottom>
    </border>
    <border>
      <left style="thin">
        <color auto="1"/>
      </left>
      <right style="thin">
        <color auto="1"/>
      </right>
      <top/>
      <bottom style="double">
        <color auto="1"/>
      </bottom>
    </border>
    <border>
      <left style="thin">
        <color auto="1"/>
      </left>
      <right/>
      <top/>
      <bottom style="double">
        <color auto="1"/>
      </bottom>
    </border>
    <border>
      <left/>
      <right style="thin">
        <color auto="1"/>
      </right>
      <top/>
      <bottom style="double">
        <color auto="1"/>
      </bottom>
    </border>
    <border>
      <left style="thin">
        <color auto="1"/>
      </left>
      <right style="double">
        <color auto="1"/>
      </right>
      <top/>
      <bottom style="double">
        <color auto="1"/>
      </bottom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</border>
    <border>
      <left style="thin">
        <color auto="1"/>
      </left>
      <right/>
      <top style="double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/>
      <top style="thin">
        <color auto="1"/>
      </top>
      <bottom style="double">
        <color auto="1"/>
      </bottom>
    </border>
    <border>
      <left/>
      <right style="double">
        <color auto="1"/>
      </right>
      <top style="double">
        <color auto="1"/>
      </top>
      <bottom style="thin">
        <color auto="1"/>
      </bottom>
    </border>
    <border>
      <left/>
      <right style="double">
        <color auto="1"/>
      </right>
      <top style="thin">
        <color auto="1"/>
      </top>
      <bottom style="thin">
        <color auto="1"/>
      </bottom>
    </border>
    <border>
      <left/>
      <right style="double">
        <color auto="1"/>
      </right>
      <top style="thin">
        <color auto="1"/>
      </top>
      <bottom style="double">
        <color auto="1"/>
      </bottom>
    </border>
    <border>
      <left style="thin">
        <color auto="1"/>
      </left>
      <right style="medium">
        <color auto="1"/>
      </right>
      <top/>
      <bottom style="medium">
        <color auto="1"/>
      </bottom>
    </border>
    <border>
      <left/>
      <right/>
      <top style="thin">
        <color auto="1"/>
      </top>
      <bottom/>
    </border>
    <border>
      <left style="thin">
        <color auto="1"/>
      </left>
      <right style="medium">
        <color auto="1"/>
      </right>
      <top style="medium">
        <color auto="1"/>
      </top>
      <bottom/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/>
      <right style="medium">
        <color auto="1"/>
      </right>
      <top style="thin">
        <color auto="1"/>
      </top>
      <bottom/>
    </border>
    <border>
      <left style="thick">
        <color auto="1"/>
      </left>
      <right/>
      <top style="thick">
        <color auto="1"/>
      </top>
      <bottom style="thick">
        <color auto="1"/>
      </bottom>
    </border>
    <border>
      <left/>
      <right style="thick">
        <color auto="1"/>
      </right>
      <top style="thick">
        <color auto="1"/>
      </top>
      <bottom style="thick">
        <color auto="1"/>
      </bottom>
    </border>
    <border>
      <left style="thin">
        <color auto="1"/>
      </left>
      <right/>
      <top style="medium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 style="thin">
        <color auto="1"/>
      </bottom>
    </border>
    <border>
      <left/>
      <right/>
      <top style="medium">
        <color auto="1"/>
      </top>
      <bottom style="thin">
        <color auto="1"/>
      </bottom>
    </border>
    <border>
      <left/>
      <right style="medium">
        <color auto="1"/>
      </right>
      <top style="medium">
        <color auto="1"/>
      </top>
      <bottom style="thin">
        <color auto="1"/>
      </bottom>
    </border>
    <border>
      <left style="thin">
        <color auto="1"/>
      </left>
      <right/>
      <top/>
      <bottom/>
    </border>
    <border>
      <left/>
      <right style="thin">
        <color auto="1"/>
      </right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/>
    </border>
    <border>
      <left style="thin">
        <color auto="1"/>
      </left>
      <right/>
      <top style="double">
        <color auto="1"/>
      </top>
      <bottom/>
    </border>
    <border>
      <left/>
      <right/>
      <top style="double">
        <color auto="1"/>
      </top>
      <bottom/>
    </border>
    <border>
      <left/>
      <right style="double">
        <color auto="1"/>
      </right>
      <top style="double">
        <color auto="1"/>
      </top>
      <bottom/>
    </border>
  </borders>
  <cellStyleXfs count="22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165" fontId="0" fillId="0" borderId="0" applyFont="0" applyFill="0" applyBorder="0" applyAlignment="0" applyProtection="0"/>
    <xf numFmtId="164" fontId="0" fillId="0" borderId="0" applyFont="0" applyFill="0" applyBorder="0" applyAlignment="0" applyProtection="0"/>
    <xf numFmtId="0" fontId="14" fillId="0" borderId="0">
      <alignment/>
      <protection/>
    </xf>
    <xf numFmtId="0" fontId="10" fillId="0" borderId="0" applyNumberFormat="0" applyFill="0" applyBorder="0">
      <alignment/>
      <protection locked="0"/>
    </xf>
  </cellStyleXfs>
  <cellXfs count="620">
    <xf numFmtId="0" fontId="0" fillId="0" borderId="0" xfId="0"/>
    <xf numFmtId="0" fontId="3" fillId="2" borderId="1" xfId="0" applyFont="1" applyFill="1" applyBorder="1" applyAlignment="1" applyProtection="1">
      <alignment horizontal="center" wrapText="1" readingOrder="2"/>
      <protection/>
    </xf>
    <xf numFmtId="0" fontId="3" fillId="2" borderId="0" xfId="0" applyFont="1" applyFill="1" applyBorder="1" applyAlignment="1" applyProtection="1">
      <alignment horizontal="center" wrapText="1" readingOrder="2"/>
      <protection/>
    </xf>
    <xf numFmtId="0" fontId="3" fillId="2" borderId="0" xfId="0" applyFont="1" applyFill="1" applyBorder="1" applyAlignment="1" applyProtection="1">
      <alignment horizontal="right" wrapText="1" readingOrder="2"/>
      <protection/>
    </xf>
    <xf numFmtId="14" fontId="3" fillId="2" borderId="0" xfId="0" applyNumberFormat="1" applyFont="1" applyFill="1" applyBorder="1" applyAlignment="1" applyProtection="1">
      <alignment horizontal="center" wrapText="1" readingOrder="2"/>
      <protection/>
    </xf>
    <xf numFmtId="0" fontId="8" fillId="2" borderId="2" xfId="0" applyFont="1" applyFill="1" applyBorder="1" applyAlignment="1" applyProtection="1">
      <alignment horizontal="center" wrapText="1" readingOrder="2"/>
      <protection/>
    </xf>
    <xf numFmtId="0" fontId="4" fillId="2" borderId="1" xfId="0" applyFont="1" applyFill="1" applyBorder="1" applyAlignment="1" applyProtection="1">
      <alignment horizontal="right" vertical="top" wrapText="1"/>
      <protection/>
    </xf>
    <xf numFmtId="0" fontId="4" fillId="2" borderId="0" xfId="0" applyFont="1" applyFill="1" applyBorder="1" applyAlignment="1" applyProtection="1">
      <alignment horizontal="right" vertical="top" wrapText="1"/>
      <protection/>
    </xf>
    <xf numFmtId="166" fontId="4" fillId="2" borderId="0" xfId="0" applyNumberFormat="1" applyFont="1" applyFill="1" applyBorder="1" applyAlignment="1" applyProtection="1">
      <alignment horizontal="right" vertical="top" wrapText="1"/>
      <protection/>
    </xf>
    <xf numFmtId="166" fontId="4" fillId="2" borderId="2" xfId="0" applyNumberFormat="1" applyFont="1" applyFill="1" applyBorder="1" applyAlignment="1" applyProtection="1">
      <alignment vertical="top" wrapText="1"/>
      <protection/>
    </xf>
    <xf numFmtId="0" fontId="5" fillId="2" borderId="3" xfId="0" applyFont="1" applyFill="1" applyBorder="1" applyAlignment="1" applyProtection="1">
      <alignment wrapText="1" readingOrder="2"/>
      <protection/>
    </xf>
    <xf numFmtId="0" fontId="5" fillId="2" borderId="4" xfId="0" applyFont="1" applyFill="1" applyBorder="1" applyAlignment="1" applyProtection="1">
      <alignment vertical="top" wrapText="1" readingOrder="2"/>
      <protection/>
    </xf>
    <xf numFmtId="0" fontId="8" fillId="0" borderId="0" xfId="0" applyFont="1" applyProtection="1">
      <protection/>
    </xf>
    <xf numFmtId="0" fontId="5" fillId="2" borderId="5" xfId="0" applyFont="1" applyFill="1" applyBorder="1" applyAlignment="1" applyProtection="1">
      <alignment vertical="top" wrapText="1" readingOrder="2"/>
      <protection/>
    </xf>
    <xf numFmtId="0" fontId="5" fillId="2" borderId="3" xfId="0" applyFont="1" applyFill="1" applyBorder="1" applyAlignment="1" applyProtection="1">
      <alignment vertical="top" wrapText="1" readingOrder="2"/>
      <protection/>
    </xf>
    <xf numFmtId="0" fontId="9" fillId="0" borderId="0" xfId="0" applyFont="1" applyProtection="1">
      <protection/>
    </xf>
    <xf numFmtId="0" fontId="8" fillId="2" borderId="0" xfId="0" applyFont="1" applyFill="1" applyBorder="1" applyAlignment="1" applyProtection="1">
      <alignment horizontal="center" wrapText="1" readingOrder="2"/>
      <protection/>
    </xf>
    <xf numFmtId="0" fontId="9" fillId="0" borderId="0" xfId="0" applyFont="1" applyFill="1" applyProtection="1">
      <protection/>
    </xf>
    <xf numFmtId="0" fontId="9" fillId="2" borderId="1" xfId="0" applyFont="1" applyFill="1" applyBorder="1" applyProtection="1">
      <protection/>
    </xf>
    <xf numFmtId="0" fontId="9" fillId="2" borderId="0" xfId="0" applyFont="1" applyFill="1" applyBorder="1" applyProtection="1">
      <protection/>
    </xf>
    <xf numFmtId="0" fontId="3" fillId="2" borderId="0" xfId="0" applyFont="1" applyFill="1" applyBorder="1" applyAlignment="1" applyProtection="1">
      <alignment horizontal="left"/>
      <protection/>
    </xf>
    <xf numFmtId="14" fontId="3" fillId="2" borderId="2" xfId="0" applyNumberFormat="1" applyFont="1" applyFill="1" applyBorder="1" applyAlignment="1" applyProtection="1">
      <alignment horizontal="center"/>
      <protection/>
    </xf>
    <xf numFmtId="0" fontId="9" fillId="0" borderId="0" xfId="0" applyFont="1" applyAlignment="1" applyProtection="1">
      <alignment vertical="center"/>
      <protection/>
    </xf>
    <xf numFmtId="0" fontId="7" fillId="0" borderId="0" xfId="0" applyFont="1" applyAlignment="1" applyProtection="1">
      <alignment vertical="center"/>
      <protection/>
    </xf>
    <xf numFmtId="0" fontId="2" fillId="0" borderId="0" xfId="0" applyFont="1" applyAlignment="1" applyProtection="1">
      <alignment vertical="center"/>
      <protection/>
    </xf>
    <xf numFmtId="0" fontId="9" fillId="2" borderId="3" xfId="0" applyFont="1" applyFill="1" applyBorder="1" applyAlignment="1" applyProtection="1">
      <alignment/>
      <protection/>
    </xf>
    <xf numFmtId="0" fontId="9" fillId="0" borderId="6" xfId="0" applyFont="1" applyBorder="1" applyProtection="1">
      <protection/>
    </xf>
    <xf numFmtId="0" fontId="9" fillId="3" borderId="0" xfId="0" applyFont="1" applyFill="1" applyProtection="1">
      <protection/>
    </xf>
    <xf numFmtId="167" fontId="9" fillId="3" borderId="0" xfId="0" applyNumberFormat="1" applyFont="1" applyFill="1" applyProtection="1">
      <protection/>
    </xf>
    <xf numFmtId="167" fontId="9" fillId="0" borderId="0" xfId="0" applyNumberFormat="1" applyFont="1" applyProtection="1">
      <protection/>
    </xf>
    <xf numFmtId="0" fontId="8" fillId="2" borderId="0" xfId="0" applyFont="1" applyFill="1" applyBorder="1" applyAlignment="1" applyProtection="1">
      <alignment horizontal="right"/>
      <protection/>
    </xf>
    <xf numFmtId="0" fontId="9" fillId="0" borderId="0" xfId="0" applyFont="1" applyFill="1" applyBorder="1" applyProtection="1">
      <protection/>
    </xf>
    <xf numFmtId="14" fontId="3" fillId="0" borderId="0" xfId="0" applyNumberFormat="1" applyFont="1" applyFill="1" applyBorder="1" applyAlignment="1" applyProtection="1">
      <alignment horizontal="center"/>
      <protection/>
    </xf>
    <xf numFmtId="0" fontId="16" fillId="2" borderId="7" xfId="0" applyFont="1" applyFill="1" applyBorder="1" applyAlignment="1" applyProtection="1">
      <alignment horizontal="left" vertical="top" wrapText="1" readingOrder="2"/>
      <protection/>
    </xf>
    <xf numFmtId="0" fontId="17" fillId="0" borderId="0" xfId="0" applyFont="1" applyProtection="1">
      <protection/>
    </xf>
    <xf numFmtId="0" fontId="7" fillId="2" borderId="8" xfId="0" applyFont="1" applyFill="1" applyBorder="1" applyAlignment="1" applyProtection="1">
      <alignment horizontal="center" wrapText="1" readingOrder="2"/>
      <protection/>
    </xf>
    <xf numFmtId="0" fontId="9" fillId="0" borderId="0" xfId="0" applyFont="1" applyAlignment="1" applyProtection="1">
      <alignment horizontal="center"/>
      <protection/>
    </xf>
    <xf numFmtId="0" fontId="9" fillId="0" borderId="0" xfId="0" applyFont="1" applyAlignment="1" applyProtection="1">
      <alignment horizontal="right"/>
      <protection/>
    </xf>
    <xf numFmtId="0" fontId="9" fillId="0" borderId="0" xfId="0" applyFont="1" applyBorder="1" applyProtection="1">
      <protection/>
    </xf>
    <xf numFmtId="170" fontId="9" fillId="0" borderId="0" xfId="0" applyNumberFormat="1" applyFont="1" applyProtection="1">
      <protection/>
    </xf>
    <xf numFmtId="3" fontId="9" fillId="0" borderId="0" xfId="0" applyNumberFormat="1" applyFont="1" applyFill="1" applyProtection="1">
      <protection/>
    </xf>
    <xf numFmtId="0" fontId="16" fillId="2" borderId="9" xfId="0" applyFont="1" applyFill="1" applyBorder="1" applyAlignment="1" applyProtection="1">
      <alignment wrapText="1"/>
      <protection/>
    </xf>
    <xf numFmtId="0" fontId="16" fillId="0" borderId="0" xfId="0" applyFont="1" applyBorder="1" applyProtection="1">
      <protection/>
    </xf>
    <xf numFmtId="0" fontId="7" fillId="2" borderId="10" xfId="0" applyFont="1" applyFill="1" applyBorder="1" applyAlignment="1" applyProtection="1">
      <alignment horizontal="right" vertical="top" wrapText="1" readingOrder="2"/>
      <protection/>
    </xf>
    <xf numFmtId="0" fontId="9" fillId="4" borderId="0" xfId="0" applyFont="1" applyFill="1" applyProtection="1">
      <protection/>
    </xf>
    <xf numFmtId="0" fontId="7" fillId="2" borderId="11" xfId="0" applyFont="1" applyFill="1" applyBorder="1" applyAlignment="1" applyProtection="1">
      <alignment horizontal="center" wrapText="1" readingOrder="2"/>
      <protection/>
    </xf>
    <xf numFmtId="0" fontId="7" fillId="2" borderId="12" xfId="0" applyFont="1" applyFill="1" applyBorder="1" applyAlignment="1" applyProtection="1">
      <alignment horizontal="center" wrapText="1" readingOrder="2"/>
      <protection/>
    </xf>
    <xf numFmtId="0" fontId="7" fillId="2" borderId="6" xfId="0" applyFont="1" applyFill="1" applyBorder="1" applyAlignment="1" applyProtection="1">
      <alignment horizontal="center" wrapText="1" readingOrder="2"/>
      <protection/>
    </xf>
    <xf numFmtId="0" fontId="7" fillId="2" borderId="13" xfId="0" applyFont="1" applyFill="1" applyBorder="1" applyAlignment="1" applyProtection="1">
      <alignment horizontal="center" wrapText="1" readingOrder="2"/>
      <protection/>
    </xf>
    <xf numFmtId="0" fontId="9" fillId="4" borderId="0" xfId="0" applyFont="1" applyFill="1" applyAlignment="1" applyProtection="1">
      <alignment horizontal="center"/>
      <protection/>
    </xf>
    <xf numFmtId="0" fontId="7" fillId="2" borderId="10" xfId="0" applyFont="1" applyFill="1" applyBorder="1" applyAlignment="1" applyProtection="1">
      <alignment vertical="center" wrapText="1" readingOrder="2"/>
      <protection/>
    </xf>
    <xf numFmtId="0" fontId="9" fillId="4" borderId="0" xfId="0" applyFont="1" applyFill="1" applyAlignment="1" applyProtection="1">
      <alignment vertical="center"/>
      <protection/>
    </xf>
    <xf numFmtId="0" fontId="7" fillId="2" borderId="11" xfId="0" applyFont="1" applyFill="1" applyBorder="1" applyAlignment="1" applyProtection="1">
      <alignment vertical="center" wrapText="1" readingOrder="2"/>
      <protection/>
    </xf>
    <xf numFmtId="0" fontId="7" fillId="2" borderId="14" xfId="0" applyFont="1" applyFill="1" applyBorder="1" applyAlignment="1" applyProtection="1">
      <alignment vertical="center" wrapText="1" readingOrder="2"/>
      <protection/>
    </xf>
    <xf numFmtId="0" fontId="7" fillId="0" borderId="0" xfId="0" applyFont="1" applyFill="1" applyBorder="1" applyAlignment="1" applyProtection="1">
      <alignment horizontal="justify" vertical="top" wrapText="1" readingOrder="2"/>
      <protection/>
    </xf>
    <xf numFmtId="0" fontId="9" fillId="0" borderId="0" xfId="0" applyFont="1" applyBorder="1" applyAlignment="1" applyProtection="1">
      <alignment horizontal="right"/>
      <protection/>
    </xf>
    <xf numFmtId="0" fontId="9" fillId="5" borderId="6" xfId="0" applyFont="1" applyFill="1" applyBorder="1" applyAlignment="1" applyProtection="1">
      <alignment horizontal="center" wrapText="1"/>
      <protection/>
    </xf>
    <xf numFmtId="0" fontId="9" fillId="5" borderId="6" xfId="0" applyFont="1" applyFill="1" applyBorder="1" applyAlignment="1" applyProtection="1">
      <alignment horizontal="center"/>
      <protection/>
    </xf>
    <xf numFmtId="0" fontId="9" fillId="6" borderId="6" xfId="0" applyFont="1" applyFill="1" applyBorder="1" applyAlignment="1" applyProtection="1">
      <alignment horizontal="center"/>
      <protection/>
    </xf>
    <xf numFmtId="0" fontId="9" fillId="6" borderId="6" xfId="0" applyFont="1" applyFill="1" applyBorder="1" applyAlignment="1" applyProtection="1">
      <alignment horizontal="center" wrapText="1"/>
      <protection/>
    </xf>
    <xf numFmtId="0" fontId="3" fillId="2" borderId="6" xfId="0" applyFont="1" applyFill="1" applyBorder="1" applyAlignment="1" applyProtection="1">
      <alignment horizontal="center" wrapText="1"/>
      <protection/>
    </xf>
    <xf numFmtId="0" fontId="9" fillId="0" borderId="0" xfId="0" applyFont="1" applyAlignment="1" applyProtection="1">
      <alignment/>
      <protection/>
    </xf>
    <xf numFmtId="170" fontId="9" fillId="0" borderId="12" xfId="0" applyNumberFormat="1" applyFont="1" applyBorder="1" applyAlignment="1" applyProtection="1">
      <alignment horizontal="center" vertical="center" wrapText="1"/>
      <protection/>
    </xf>
    <xf numFmtId="3" fontId="9" fillId="0" borderId="6" xfId="0" applyNumberFormat="1" applyFont="1" applyBorder="1" applyAlignment="1" applyProtection="1">
      <alignment horizontal="center" vertical="center" wrapText="1" readingOrder="2"/>
      <protection/>
    </xf>
    <xf numFmtId="170" fontId="9" fillId="0" borderId="6" xfId="0" applyNumberFormat="1" applyFont="1" applyBorder="1" applyAlignment="1" applyProtection="1">
      <alignment horizontal="center" vertical="center" wrapText="1" readingOrder="1"/>
      <protection/>
    </xf>
    <xf numFmtId="171" fontId="9" fillId="0" borderId="6" xfId="0" applyNumberFormat="1" applyFont="1" applyBorder="1" applyAlignment="1" applyProtection="1">
      <alignment horizontal="center" vertical="center" wrapText="1" readingOrder="1"/>
      <protection/>
    </xf>
    <xf numFmtId="0" fontId="17" fillId="0" borderId="0" xfId="0" applyFont="1" applyAlignment="1" applyProtection="1">
      <alignment/>
      <protection/>
    </xf>
    <xf numFmtId="0" fontId="8" fillId="2" borderId="1" xfId="0" applyFont="1" applyFill="1" applyBorder="1" applyAlignment="1" applyProtection="1" quotePrefix="1">
      <alignment horizontal="right" readingOrder="2"/>
      <protection/>
    </xf>
    <xf numFmtId="0" fontId="7" fillId="7" borderId="8" xfId="0" applyFont="1" applyFill="1" applyBorder="1" applyAlignment="1" applyProtection="1">
      <alignment horizontal="center" wrapText="1" readingOrder="2"/>
      <protection/>
    </xf>
    <xf numFmtId="0" fontId="16" fillId="2" borderId="7" xfId="0" applyFont="1" applyFill="1" applyBorder="1" applyAlignment="1" applyProtection="1">
      <alignment horizontal="right" vertical="top" wrapText="1" readingOrder="2"/>
      <protection/>
    </xf>
    <xf numFmtId="0" fontId="16" fillId="2" borderId="15" xfId="0" applyFont="1" applyFill="1" applyBorder="1" applyAlignment="1" applyProtection="1">
      <alignment horizontal="left" wrapText="1"/>
      <protection/>
    </xf>
    <xf numFmtId="0" fontId="7" fillId="2" borderId="16" xfId="0" applyFont="1" applyFill="1" applyBorder="1" applyAlignment="1" applyProtection="1">
      <alignment horizontal="center" wrapText="1" readingOrder="2"/>
      <protection/>
    </xf>
    <xf numFmtId="3" fontId="7" fillId="7" borderId="6" xfId="0" applyNumberFormat="1" applyFont="1" applyFill="1" applyBorder="1" applyAlignment="1" applyProtection="1">
      <alignment horizontal="center" vertical="center" wrapText="1" readingOrder="2"/>
      <protection/>
    </xf>
    <xf numFmtId="3" fontId="7" fillId="7" borderId="17" xfId="0" applyNumberFormat="1" applyFont="1" applyFill="1" applyBorder="1" applyAlignment="1" applyProtection="1">
      <alignment horizontal="center" vertical="center" wrapText="1" readingOrder="2"/>
      <protection/>
    </xf>
    <xf numFmtId="3" fontId="7" fillId="7" borderId="18" xfId="0" applyNumberFormat="1" applyFont="1" applyFill="1" applyBorder="1" applyAlignment="1" applyProtection="1">
      <alignment horizontal="center" vertical="center" wrapText="1" readingOrder="2"/>
      <protection/>
    </xf>
    <xf numFmtId="3" fontId="7" fillId="7" borderId="16" xfId="0" applyNumberFormat="1" applyFont="1" applyFill="1" applyBorder="1" applyAlignment="1" applyProtection="1">
      <alignment horizontal="center" vertical="center" wrapText="1" readingOrder="2"/>
      <protection/>
    </xf>
    <xf numFmtId="3" fontId="7" fillId="7" borderId="19" xfId="0" applyNumberFormat="1" applyFont="1" applyFill="1" applyBorder="1" applyAlignment="1" applyProtection="1">
      <alignment horizontal="center" vertical="center" wrapText="1" readingOrder="2"/>
      <protection/>
    </xf>
    <xf numFmtId="3" fontId="7" fillId="7" borderId="20" xfId="0" applyNumberFormat="1" applyFont="1" applyFill="1" applyBorder="1" applyAlignment="1" applyProtection="1">
      <alignment horizontal="center" vertical="center" wrapText="1" readingOrder="2"/>
      <protection/>
    </xf>
    <xf numFmtId="169" fontId="7" fillId="7" borderId="21" xfId="0" applyNumberFormat="1" applyFont="1" applyFill="1" applyBorder="1" applyAlignment="1" applyProtection="1">
      <alignment horizontal="center" vertical="center" wrapText="1" readingOrder="2"/>
      <protection/>
    </xf>
    <xf numFmtId="169" fontId="7" fillId="7" borderId="13" xfId="0" applyNumberFormat="1" applyFont="1" applyFill="1" applyBorder="1" applyAlignment="1" applyProtection="1">
      <alignment horizontal="center" vertical="center" wrapText="1" readingOrder="2"/>
      <protection/>
    </xf>
    <xf numFmtId="169" fontId="7" fillId="7" borderId="22" xfId="0" applyNumberFormat="1" applyFont="1" applyFill="1" applyBorder="1" applyAlignment="1" applyProtection="1">
      <alignment horizontal="center" vertical="center" wrapText="1" readingOrder="2"/>
      <protection/>
    </xf>
    <xf numFmtId="169" fontId="7" fillId="7" borderId="18" xfId="0" applyNumberFormat="1" applyFont="1" applyFill="1" applyBorder="1" applyAlignment="1" applyProtection="1">
      <alignment horizontal="center" vertical="center" wrapText="1" readingOrder="2"/>
      <protection/>
    </xf>
    <xf numFmtId="169" fontId="7" fillId="7" borderId="6" xfId="0" applyNumberFormat="1" applyFont="1" applyFill="1" applyBorder="1" applyAlignment="1" applyProtection="1">
      <alignment horizontal="center" vertical="center" wrapText="1" readingOrder="2"/>
      <protection/>
    </xf>
    <xf numFmtId="0" fontId="9" fillId="5" borderId="6" xfId="0" applyFont="1" applyFill="1" applyBorder="1" applyAlignment="1" applyProtection="1" quotePrefix="1">
      <alignment horizontal="center" wrapText="1"/>
      <protection/>
    </xf>
    <xf numFmtId="0" fontId="9" fillId="6" borderId="6" xfId="0" applyFont="1" applyFill="1" applyBorder="1" applyAlignment="1" applyProtection="1">
      <alignment horizontal="right" wrapText="1" readingOrder="2"/>
      <protection/>
    </xf>
    <xf numFmtId="0" fontId="17" fillId="3" borderId="0" xfId="0" applyFont="1" applyFill="1" applyProtection="1">
      <protection/>
    </xf>
    <xf numFmtId="170" fontId="9" fillId="3" borderId="0" xfId="0" applyNumberFormat="1" applyFont="1" applyFill="1" applyProtection="1">
      <protection/>
    </xf>
    <xf numFmtId="0" fontId="9" fillId="3" borderId="0" xfId="0" applyFont="1" applyFill="1" applyAlignment="1" applyProtection="1">
      <alignment vertical="center"/>
      <protection/>
    </xf>
    <xf numFmtId="3" fontId="9" fillId="3" borderId="0" xfId="0" applyNumberFormat="1" applyFont="1" applyFill="1" applyProtection="1">
      <protection/>
    </xf>
    <xf numFmtId="0" fontId="7" fillId="2" borderId="8" xfId="0" applyFont="1" applyFill="1" applyBorder="1" applyAlignment="1" applyProtection="1" quotePrefix="1">
      <alignment horizontal="center" wrapText="1" readingOrder="2"/>
      <protection/>
    </xf>
    <xf numFmtId="9" fontId="9" fillId="0" borderId="6" xfId="15" applyFont="1" applyBorder="1" applyAlignment="1" applyProtection="1">
      <alignment horizontal="center" vertical="center" wrapText="1" readingOrder="1"/>
      <protection/>
    </xf>
    <xf numFmtId="170" fontId="9" fillId="7" borderId="6" xfId="0" applyNumberFormat="1" applyFont="1" applyFill="1" applyBorder="1" applyAlignment="1" applyProtection="1">
      <alignment horizontal="center" vertical="center" wrapText="1"/>
      <protection/>
    </xf>
    <xf numFmtId="170" fontId="9" fillId="0" borderId="6" xfId="0" applyNumberFormat="1" applyFont="1" applyFill="1" applyBorder="1" applyAlignment="1" applyProtection="1">
      <alignment horizontal="center" vertical="center" wrapText="1"/>
      <protection/>
    </xf>
    <xf numFmtId="4" fontId="9" fillId="0" borderId="0" xfId="0" applyNumberFormat="1" applyFont="1" applyFill="1" applyBorder="1" applyProtection="1">
      <protection/>
    </xf>
    <xf numFmtId="0" fontId="3" fillId="2" borderId="6" xfId="0" applyFont="1" applyFill="1" applyBorder="1" applyAlignment="1" applyProtection="1" quotePrefix="1">
      <alignment horizontal="center" vertical="top" wrapText="1"/>
      <protection/>
    </xf>
    <xf numFmtId="0" fontId="3" fillId="2" borderId="8" xfId="0" applyFont="1" applyFill="1" applyBorder="1" applyAlignment="1" applyProtection="1">
      <alignment horizontal="center" wrapText="1"/>
      <protection/>
    </xf>
    <xf numFmtId="0" fontId="3" fillId="2" borderId="23" xfId="0" applyFont="1" applyFill="1" applyBorder="1" applyAlignment="1" applyProtection="1">
      <alignment horizontal="center" wrapText="1"/>
      <protection/>
    </xf>
    <xf numFmtId="0" fontId="3" fillId="2" borderId="0" xfId="0" applyFont="1" applyFill="1" applyBorder="1" applyAlignment="1" applyProtection="1" quotePrefix="1">
      <alignment horizontal="center" wrapText="1"/>
      <protection/>
    </xf>
    <xf numFmtId="3" fontId="8" fillId="2" borderId="24" xfId="0" applyNumberFormat="1" applyFont="1" applyFill="1" applyBorder="1" applyAlignment="1" applyProtection="1">
      <alignment horizontal="center" vertical="center" wrapText="1" readingOrder="2"/>
      <protection/>
    </xf>
    <xf numFmtId="0" fontId="20" fillId="8" borderId="8" xfId="0" applyFont="1" applyFill="1" applyBorder="1" applyAlignment="1" applyProtection="1">
      <alignment horizontal="center" wrapText="1" readingOrder="2"/>
      <protection/>
    </xf>
    <xf numFmtId="0" fontId="7" fillId="2" borderId="25" xfId="0" applyFont="1" applyFill="1" applyBorder="1" applyAlignment="1" applyProtection="1">
      <alignment horizontal="center" wrapText="1" readingOrder="2"/>
      <protection/>
    </xf>
    <xf numFmtId="4" fontId="9" fillId="7" borderId="13" xfId="0" applyNumberFormat="1" applyFont="1" applyFill="1" applyBorder="1" applyAlignment="1" applyProtection="1">
      <alignment horizontal="center" vertical="center" wrapText="1" readingOrder="2"/>
      <protection/>
    </xf>
    <xf numFmtId="14" fontId="16" fillId="2" borderId="7" xfId="0" applyNumberFormat="1" applyFont="1" applyFill="1" applyBorder="1" applyAlignment="1" applyProtection="1">
      <alignment vertical="top" wrapText="1" readingOrder="2"/>
      <protection/>
    </xf>
    <xf numFmtId="0" fontId="16" fillId="2" borderId="9" xfId="0" applyFont="1" applyFill="1" applyBorder="1" applyAlignment="1" applyProtection="1">
      <alignment horizontal="right"/>
      <protection/>
    </xf>
    <xf numFmtId="0" fontId="9" fillId="0" borderId="0" xfId="0" applyFont="1" applyFill="1" applyBorder="1" applyAlignment="1" applyProtection="1">
      <alignment horizontal="right"/>
      <protection/>
    </xf>
    <xf numFmtId="3" fontId="9" fillId="0" borderId="16" xfId="0" applyNumberFormat="1" applyFont="1" applyBorder="1" applyAlignment="1" applyProtection="1">
      <alignment horizontal="center" vertical="center" wrapText="1" readingOrder="2"/>
      <protection/>
    </xf>
    <xf numFmtId="3" fontId="9" fillId="0" borderId="13" xfId="0" applyNumberFormat="1" applyFont="1" applyBorder="1" applyAlignment="1" applyProtection="1">
      <alignment horizontal="right" vertical="center" wrapText="1" readingOrder="2"/>
      <protection/>
    </xf>
    <xf numFmtId="3" fontId="9" fillId="7" borderId="20" xfId="0" applyNumberFormat="1" applyFont="1" applyFill="1" applyBorder="1" applyAlignment="1" applyProtection="1">
      <alignment horizontal="center" vertical="center" wrapText="1" readingOrder="2"/>
      <protection/>
    </xf>
    <xf numFmtId="170" fontId="9" fillId="7" borderId="20" xfId="0" applyNumberFormat="1" applyFont="1" applyFill="1" applyBorder="1" applyAlignment="1" applyProtection="1">
      <alignment horizontal="center" vertical="center" wrapText="1"/>
      <protection/>
    </xf>
    <xf numFmtId="3" fontId="7" fillId="7" borderId="22" xfId="0" applyNumberFormat="1" applyFont="1" applyFill="1" applyBorder="1" applyAlignment="1" applyProtection="1">
      <alignment horizontal="right" vertical="center" readingOrder="2"/>
      <protection/>
    </xf>
    <xf numFmtId="0" fontId="7" fillId="9" borderId="8" xfId="0" applyFont="1" applyFill="1" applyBorder="1" applyAlignment="1" applyProtection="1">
      <alignment horizontal="center" wrapText="1" readingOrder="2"/>
      <protection/>
    </xf>
    <xf numFmtId="170" fontId="9" fillId="9" borderId="6" xfId="0" applyNumberFormat="1" applyFont="1" applyFill="1" applyBorder="1" applyAlignment="1" applyProtection="1">
      <alignment horizontal="center" vertical="center" wrapText="1"/>
      <protection/>
    </xf>
    <xf numFmtId="3" fontId="9" fillId="9" borderId="20" xfId="0" applyNumberFormat="1" applyFont="1" applyFill="1" applyBorder="1" applyAlignment="1" applyProtection="1">
      <alignment horizontal="center" vertical="center" wrapText="1" readingOrder="2"/>
      <protection/>
    </xf>
    <xf numFmtId="3" fontId="9" fillId="9" borderId="19" xfId="0" applyNumberFormat="1" applyFont="1" applyFill="1" applyBorder="1" applyAlignment="1" applyProtection="1">
      <alignment horizontal="center" vertical="center" wrapText="1" readingOrder="2"/>
      <protection/>
    </xf>
    <xf numFmtId="170" fontId="9" fillId="9" borderId="20" xfId="0" applyNumberFormat="1" applyFont="1" applyFill="1" applyBorder="1" applyAlignment="1" applyProtection="1">
      <alignment horizontal="center" vertical="center" wrapText="1"/>
      <protection/>
    </xf>
    <xf numFmtId="3" fontId="7" fillId="9" borderId="22" xfId="0" applyNumberFormat="1" applyFont="1" applyFill="1" applyBorder="1" applyAlignment="1" applyProtection="1">
      <alignment horizontal="right" vertical="center" readingOrder="2"/>
      <protection/>
    </xf>
    <xf numFmtId="0" fontId="7" fillId="7" borderId="23" xfId="0" applyFont="1" applyFill="1" applyBorder="1" applyAlignment="1" applyProtection="1">
      <alignment horizontal="center" wrapText="1" readingOrder="2"/>
      <protection/>
    </xf>
    <xf numFmtId="0" fontId="7" fillId="9" borderId="23" xfId="0" applyFont="1" applyFill="1" applyBorder="1" applyAlignment="1" applyProtection="1">
      <alignment horizontal="center" wrapText="1" readingOrder="2"/>
      <protection/>
    </xf>
    <xf numFmtId="168" fontId="16" fillId="0" borderId="26" xfId="15" applyNumberFormat="1" applyFont="1" applyFill="1" applyBorder="1" applyAlignment="1" applyProtection="1">
      <alignment horizontal="center" vertical="top" wrapText="1" readingOrder="2"/>
      <protection/>
    </xf>
    <xf numFmtId="0" fontId="7" fillId="9" borderId="27" xfId="0" applyFont="1" applyFill="1" applyBorder="1" applyAlignment="1" applyProtection="1">
      <alignment horizontal="center" wrapText="1" readingOrder="2"/>
      <protection/>
    </xf>
    <xf numFmtId="0" fontId="23" fillId="7" borderId="28" xfId="0" applyFont="1" applyFill="1" applyBorder="1" applyAlignment="1" applyProtection="1">
      <alignment horizontal="center" wrapText="1"/>
      <protection/>
    </xf>
    <xf numFmtId="0" fontId="9" fillId="7" borderId="29" xfId="0" applyFont="1" applyFill="1" applyBorder="1" applyProtection="1">
      <protection/>
    </xf>
    <xf numFmtId="0" fontId="9" fillId="7" borderId="29" xfId="0" applyFont="1" applyFill="1" applyBorder="1" applyAlignment="1" applyProtection="1">
      <alignment vertical="center"/>
      <protection/>
    </xf>
    <xf numFmtId="0" fontId="9" fillId="7" borderId="30" xfId="0" applyFont="1" applyFill="1" applyBorder="1" applyAlignment="1" applyProtection="1">
      <alignment vertical="center"/>
      <protection/>
    </xf>
    <xf numFmtId="0" fontId="23" fillId="9" borderId="28" xfId="0" applyFont="1" applyFill="1" applyBorder="1" applyAlignment="1" applyProtection="1">
      <alignment horizontal="center" wrapText="1"/>
      <protection/>
    </xf>
    <xf numFmtId="0" fontId="9" fillId="9" borderId="29" xfId="0" applyFont="1" applyFill="1" applyBorder="1" applyProtection="1">
      <protection/>
    </xf>
    <xf numFmtId="0" fontId="9" fillId="9" borderId="29" xfId="0" applyFont="1" applyFill="1" applyBorder="1" applyAlignment="1" applyProtection="1">
      <alignment vertical="center"/>
      <protection/>
    </xf>
    <xf numFmtId="0" fontId="9" fillId="9" borderId="30" xfId="0" applyFont="1" applyFill="1" applyBorder="1" applyAlignment="1" applyProtection="1">
      <alignment vertical="center"/>
      <protection/>
    </xf>
    <xf numFmtId="0" fontId="23" fillId="7" borderId="28" xfId="0" applyFont="1" applyFill="1" applyBorder="1" applyAlignment="1" applyProtection="1">
      <alignment horizontal="center" wrapText="1"/>
      <protection/>
    </xf>
    <xf numFmtId="0" fontId="23" fillId="9" borderId="28" xfId="0" applyFont="1" applyFill="1" applyBorder="1" applyAlignment="1" applyProtection="1">
      <alignment horizontal="center" wrapText="1"/>
      <protection/>
    </xf>
    <xf numFmtId="0" fontId="17" fillId="2" borderId="12" xfId="0" applyFont="1" applyFill="1" applyBorder="1" applyProtection="1">
      <protection/>
    </xf>
    <xf numFmtId="9" fontId="15" fillId="0" borderId="16" xfId="19" applyNumberFormat="1" applyFont="1" applyBorder="1" applyAlignment="1" applyProtection="1">
      <alignment horizontal="center" vertical="center"/>
      <protection/>
    </xf>
    <xf numFmtId="9" fontId="3" fillId="0" borderId="31" xfId="15" applyFont="1" applyFill="1" applyBorder="1" applyAlignment="1" applyProtection="1">
      <alignment horizontal="center" wrapText="1" readingOrder="2"/>
      <protection/>
    </xf>
    <xf numFmtId="3" fontId="9" fillId="9" borderId="12" xfId="0" applyNumberFormat="1" applyFont="1" applyFill="1" applyBorder="1" applyAlignment="1" applyProtection="1">
      <alignment horizontal="center" vertical="center" wrapText="1" readingOrder="2"/>
      <protection/>
    </xf>
    <xf numFmtId="0" fontId="7" fillId="7" borderId="8" xfId="0" applyFont="1" applyFill="1" applyBorder="1" applyAlignment="1" applyProtection="1" quotePrefix="1">
      <alignment horizontal="center" wrapText="1" readingOrder="2"/>
      <protection/>
    </xf>
    <xf numFmtId="0" fontId="7" fillId="9" borderId="8" xfId="0" applyFont="1" applyFill="1" applyBorder="1" applyAlignment="1" applyProtection="1" quotePrefix="1">
      <alignment horizontal="center" wrapText="1" readingOrder="2"/>
      <protection/>
    </xf>
    <xf numFmtId="0" fontId="7" fillId="7" borderId="23" xfId="0" applyFont="1" applyFill="1" applyBorder="1" applyAlignment="1" applyProtection="1" quotePrefix="1">
      <alignment horizontal="center" wrapText="1" readingOrder="2"/>
      <protection/>
    </xf>
    <xf numFmtId="9" fontId="3" fillId="0" borderId="32" xfId="15" applyFont="1" applyFill="1" applyBorder="1" applyAlignment="1" applyProtection="1">
      <alignment horizontal="center" wrapText="1" readingOrder="2"/>
      <protection/>
    </xf>
    <xf numFmtId="0" fontId="7" fillId="9" borderId="33" xfId="0" applyFont="1" applyFill="1" applyBorder="1" applyAlignment="1" applyProtection="1" quotePrefix="1">
      <alignment horizontal="center" wrapText="1" readingOrder="2"/>
      <protection/>
    </xf>
    <xf numFmtId="4" fontId="9" fillId="9" borderId="25" xfId="0" applyNumberFormat="1" applyFont="1" applyFill="1" applyBorder="1" applyAlignment="1" applyProtection="1">
      <alignment horizontal="center" vertical="center" wrapText="1" readingOrder="2"/>
      <protection/>
    </xf>
    <xf numFmtId="0" fontId="7" fillId="8" borderId="8" xfId="0" applyFont="1" applyFill="1" applyBorder="1" applyAlignment="1" applyProtection="1">
      <alignment horizontal="center" wrapText="1" readingOrder="2"/>
      <protection/>
    </xf>
    <xf numFmtId="3" fontId="9" fillId="0" borderId="13" xfId="0" applyNumberFormat="1" applyFont="1" applyFill="1" applyBorder="1" applyAlignment="1" applyProtection="1">
      <alignment horizontal="right" vertical="center" wrapText="1" readingOrder="2"/>
      <protection/>
    </xf>
    <xf numFmtId="3" fontId="9" fillId="7" borderId="6" xfId="18" applyNumberFormat="1" applyFont="1" applyFill="1" applyBorder="1" applyAlignment="1" applyProtection="1">
      <alignment horizontal="center" vertical="center" wrapText="1" readingOrder="2"/>
      <protection/>
    </xf>
    <xf numFmtId="0" fontId="9" fillId="5" borderId="6" xfId="0" applyFont="1" applyFill="1" applyBorder="1" applyAlignment="1" applyProtection="1" quotePrefix="1">
      <alignment wrapText="1"/>
      <protection/>
    </xf>
    <xf numFmtId="3" fontId="9" fillId="9" borderId="6" xfId="18" applyNumberFormat="1" applyFont="1" applyFill="1" applyBorder="1" applyAlignment="1" applyProtection="1">
      <alignment horizontal="center" vertical="center" wrapText="1" readingOrder="2"/>
      <protection/>
    </xf>
    <xf numFmtId="0" fontId="7" fillId="8" borderId="16" xfId="0" applyFont="1" applyFill="1" applyBorder="1" applyAlignment="1" applyProtection="1">
      <alignment horizontal="center" wrapText="1" readingOrder="2"/>
      <protection/>
    </xf>
    <xf numFmtId="0" fontId="7" fillId="9" borderId="27" xfId="0" applyFont="1" applyFill="1" applyBorder="1" applyAlignment="1" applyProtection="1" quotePrefix="1">
      <alignment horizontal="center" wrapText="1" readingOrder="2"/>
      <protection/>
    </xf>
    <xf numFmtId="9" fontId="15" fillId="0" borderId="19" xfId="19" applyNumberFormat="1" applyFont="1" applyBorder="1" applyAlignment="1" applyProtection="1">
      <alignment horizontal="center" vertical="center"/>
      <protection/>
    </xf>
    <xf numFmtId="170" fontId="9" fillId="0" borderId="34" xfId="0" applyNumberFormat="1" applyFont="1" applyBorder="1" applyAlignment="1" applyProtection="1">
      <alignment horizontal="center" vertical="center" wrapText="1"/>
      <protection/>
    </xf>
    <xf numFmtId="3" fontId="9" fillId="0" borderId="20" xfId="0" applyNumberFormat="1" applyFont="1" applyBorder="1" applyAlignment="1" applyProtection="1">
      <alignment horizontal="center" vertical="center" wrapText="1" readingOrder="2"/>
      <protection/>
    </xf>
    <xf numFmtId="0" fontId="7" fillId="7" borderId="35" xfId="0" applyFont="1" applyFill="1" applyBorder="1" applyAlignment="1" applyProtection="1">
      <alignment horizontal="center" wrapText="1" readingOrder="2"/>
      <protection/>
    </xf>
    <xf numFmtId="9" fontId="9" fillId="0" borderId="12" xfId="15" applyFont="1" applyBorder="1" applyAlignment="1" applyProtection="1">
      <alignment horizontal="center" vertical="center" wrapText="1" readingOrder="2"/>
      <protection/>
    </xf>
    <xf numFmtId="9" fontId="9" fillId="0" borderId="16" xfId="15" applyFont="1" applyBorder="1" applyAlignment="1" applyProtection="1">
      <alignment horizontal="center" vertical="center" wrapText="1" readingOrder="2"/>
      <protection/>
    </xf>
    <xf numFmtId="170" fontId="9" fillId="7" borderId="20" xfId="0" applyNumberFormat="1" applyFont="1" applyFill="1" applyBorder="1" applyAlignment="1" applyProtection="1">
      <alignment horizontal="center" vertical="center" wrapText="1" readingOrder="1"/>
      <protection/>
    </xf>
    <xf numFmtId="0" fontId="7" fillId="9" borderId="24" xfId="0" applyFont="1" applyFill="1" applyBorder="1" applyAlignment="1" applyProtection="1">
      <alignment horizontal="center" wrapText="1" readingOrder="2"/>
      <protection/>
    </xf>
    <xf numFmtId="170" fontId="9" fillId="9" borderId="20" xfId="0" applyNumberFormat="1" applyFont="1" applyFill="1" applyBorder="1" applyAlignment="1" applyProtection="1">
      <alignment horizontal="center" vertical="center" wrapText="1" readingOrder="1"/>
      <protection/>
    </xf>
    <xf numFmtId="0" fontId="7" fillId="7" borderId="36" xfId="0" applyFont="1" applyFill="1" applyBorder="1" applyAlignment="1" applyProtection="1">
      <alignment horizontal="center" wrapText="1" readingOrder="2"/>
      <protection/>
    </xf>
    <xf numFmtId="3" fontId="9" fillId="0" borderId="12" xfId="0" applyNumberFormat="1" applyFont="1" applyBorder="1" applyAlignment="1" applyProtection="1">
      <alignment horizontal="center" vertical="center" wrapText="1" readingOrder="2"/>
      <protection/>
    </xf>
    <xf numFmtId="3" fontId="9" fillId="7" borderId="34" xfId="0" applyNumberFormat="1" applyFont="1" applyFill="1" applyBorder="1" applyAlignment="1" applyProtection="1">
      <alignment horizontal="center" vertical="center" wrapText="1" readingOrder="2"/>
      <protection/>
    </xf>
    <xf numFmtId="0" fontId="20" fillId="2" borderId="6" xfId="0" applyFont="1" applyFill="1" applyBorder="1" applyAlignment="1" applyProtection="1">
      <alignment horizontal="right" vertical="center" wrapText="1" readingOrder="2"/>
      <protection/>
    </xf>
    <xf numFmtId="0" fontId="16" fillId="2" borderId="37" xfId="0" applyFont="1" applyFill="1" applyBorder="1" applyProtection="1">
      <protection/>
    </xf>
    <xf numFmtId="0" fontId="13" fillId="2" borderId="8" xfId="0" applyFont="1" applyFill="1" applyBorder="1" applyAlignment="1" applyProtection="1">
      <alignment horizontal="center" wrapText="1" readingOrder="2"/>
      <protection/>
    </xf>
    <xf numFmtId="9" fontId="7" fillId="2" borderId="8" xfId="0" applyNumberFormat="1" applyFont="1" applyFill="1" applyBorder="1" applyAlignment="1" applyProtection="1">
      <alignment horizontal="center" wrapText="1" readingOrder="2"/>
      <protection/>
    </xf>
    <xf numFmtId="0" fontId="19" fillId="2" borderId="7" xfId="0" applyFont="1" applyFill="1" applyBorder="1" applyAlignment="1" applyProtection="1">
      <alignment horizontal="left" wrapText="1" readingOrder="2"/>
      <protection/>
    </xf>
    <xf numFmtId="0" fontId="16" fillId="2" borderId="7" xfId="0" applyFont="1" applyFill="1" applyBorder="1" applyAlignment="1" applyProtection="1">
      <alignment horizontal="left" wrapText="1" readingOrder="2"/>
      <protection/>
    </xf>
    <xf numFmtId="0" fontId="18" fillId="2" borderId="7" xfId="0" applyFont="1" applyFill="1" applyBorder="1" applyAlignment="1" applyProtection="1">
      <alignment horizontal="left" wrapText="1" readingOrder="1"/>
      <protection/>
    </xf>
    <xf numFmtId="9" fontId="9" fillId="0" borderId="38" xfId="15" applyFont="1" applyBorder="1" applyAlignment="1" applyProtection="1">
      <alignment horizontal="center" vertical="center" wrapText="1" readingOrder="1"/>
      <protection/>
    </xf>
    <xf numFmtId="170" fontId="9" fillId="0" borderId="38" xfId="0" applyNumberFormat="1" applyFont="1" applyFill="1" applyBorder="1" applyAlignment="1" applyProtection="1">
      <alignment horizontal="center" vertical="center" wrapText="1"/>
      <protection/>
    </xf>
    <xf numFmtId="170" fontId="9" fillId="9" borderId="38" xfId="0" applyNumberFormat="1" applyFont="1" applyFill="1" applyBorder="1" applyAlignment="1" applyProtection="1">
      <alignment horizontal="center" vertical="center" wrapText="1"/>
      <protection/>
    </xf>
    <xf numFmtId="3" fontId="9" fillId="7" borderId="6" xfId="0" applyNumberFormat="1" applyFont="1" applyFill="1" applyBorder="1" applyAlignment="1" applyProtection="1">
      <alignment horizontal="center" vertical="center" wrapText="1" readingOrder="2"/>
      <protection/>
    </xf>
    <xf numFmtId="0" fontId="7" fillId="9" borderId="33" xfId="0" applyFont="1" applyFill="1" applyBorder="1" applyAlignment="1" applyProtection="1">
      <alignment horizontal="center" wrapText="1" readingOrder="2"/>
      <protection/>
    </xf>
    <xf numFmtId="3" fontId="9" fillId="0" borderId="25" xfId="0" applyNumberFormat="1" applyFont="1" applyBorder="1" applyAlignment="1" applyProtection="1">
      <alignment horizontal="right" vertical="center" wrapText="1" readingOrder="2"/>
      <protection/>
    </xf>
    <xf numFmtId="3" fontId="9" fillId="0" borderId="39" xfId="0" applyNumberFormat="1" applyFont="1" applyBorder="1" applyAlignment="1" applyProtection="1">
      <alignment horizontal="right" vertical="center" wrapText="1" readingOrder="2"/>
      <protection/>
    </xf>
    <xf numFmtId="3" fontId="7" fillId="9" borderId="25" xfId="0" applyNumberFormat="1" applyFont="1" applyFill="1" applyBorder="1" applyAlignment="1" applyProtection="1">
      <alignment horizontal="right" vertical="center" readingOrder="2"/>
      <protection/>
    </xf>
    <xf numFmtId="0" fontId="7" fillId="7" borderId="33" xfId="0" applyFont="1" applyFill="1" applyBorder="1" applyAlignment="1" applyProtection="1">
      <alignment horizontal="center" wrapText="1" readingOrder="2"/>
      <protection/>
    </xf>
    <xf numFmtId="3" fontId="7" fillId="7" borderId="25" xfId="0" applyNumberFormat="1" applyFont="1" applyFill="1" applyBorder="1" applyAlignment="1" applyProtection="1">
      <alignment horizontal="right" vertical="center" readingOrder="2"/>
      <protection/>
    </xf>
    <xf numFmtId="0" fontId="7" fillId="9" borderId="36" xfId="0" applyFont="1" applyFill="1" applyBorder="1" applyAlignment="1" applyProtection="1">
      <alignment horizontal="center" wrapText="1" readingOrder="2"/>
      <protection/>
    </xf>
    <xf numFmtId="0" fontId="9" fillId="2" borderId="40" xfId="0" applyFont="1" applyFill="1" applyBorder="1" applyAlignment="1" applyProtection="1">
      <alignment horizontal="center" vertical="center" wrapText="1" readingOrder="2"/>
      <protection/>
    </xf>
    <xf numFmtId="0" fontId="9" fillId="2" borderId="41" xfId="0" applyFont="1" applyFill="1" applyBorder="1" applyAlignment="1" applyProtection="1">
      <alignment horizontal="center" vertical="center" wrapText="1" readingOrder="2"/>
      <protection/>
    </xf>
    <xf numFmtId="170" fontId="9" fillId="3" borderId="6" xfId="0" applyNumberFormat="1" applyFont="1" applyFill="1" applyBorder="1" applyAlignment="1" applyProtection="1">
      <alignment horizontal="center" vertical="center" wrapText="1" readingOrder="1"/>
      <protection/>
    </xf>
    <xf numFmtId="0" fontId="20" fillId="9" borderId="6" xfId="0" applyFont="1" applyFill="1" applyBorder="1" applyAlignment="1" applyProtection="1">
      <alignment horizontal="center" wrapText="1" readingOrder="2"/>
      <protection/>
    </xf>
    <xf numFmtId="3" fontId="8" fillId="9" borderId="6" xfId="0" applyNumberFormat="1" applyFont="1" applyFill="1" applyBorder="1" applyAlignment="1" applyProtection="1">
      <alignment horizontal="center" vertical="center" wrapText="1" readingOrder="2"/>
      <protection/>
    </xf>
    <xf numFmtId="0" fontId="9" fillId="3" borderId="0" xfId="0" applyFont="1" applyFill="1" applyAlignment="1" applyProtection="1">
      <alignment horizontal="center"/>
      <protection/>
    </xf>
    <xf numFmtId="0" fontId="9" fillId="0" borderId="0" xfId="0" applyFont="1" applyBorder="1" applyAlignment="1" applyProtection="1">
      <alignment horizontal="center"/>
      <protection/>
    </xf>
    <xf numFmtId="0" fontId="17" fillId="7" borderId="0" xfId="0" applyFont="1" applyFill="1" applyBorder="1" applyAlignment="1" applyProtection="1">
      <alignment horizontal="center" wrapText="1"/>
      <protection/>
    </xf>
    <xf numFmtId="0" fontId="17" fillId="9" borderId="0" xfId="0" applyFont="1" applyFill="1" applyBorder="1" applyAlignment="1" applyProtection="1">
      <alignment horizontal="center" wrapText="1"/>
      <protection/>
    </xf>
    <xf numFmtId="0" fontId="9" fillId="0" borderId="0" xfId="0" applyFont="1" applyFill="1" applyBorder="1" applyAlignment="1" applyProtection="1">
      <alignment horizontal="center"/>
      <protection/>
    </xf>
    <xf numFmtId="0" fontId="7" fillId="0" borderId="0" xfId="0" applyFont="1" applyFill="1" applyBorder="1" applyAlignment="1" applyProtection="1">
      <alignment horizontal="center"/>
      <protection/>
    </xf>
    <xf numFmtId="0" fontId="9" fillId="0" borderId="0" xfId="0" applyFont="1" applyFill="1" applyBorder="1" applyAlignment="1" applyProtection="1">
      <alignment/>
      <protection/>
    </xf>
    <xf numFmtId="0" fontId="9" fillId="0" borderId="0" xfId="0" applyFont="1" applyBorder="1" applyAlignment="1" applyProtection="1">
      <alignment/>
      <protection/>
    </xf>
    <xf numFmtId="1" fontId="22" fillId="0" borderId="0" xfId="0" applyNumberFormat="1" applyFont="1" applyFill="1" applyBorder="1" applyAlignment="1" applyProtection="1">
      <alignment horizontal="center" vertical="top" wrapText="1"/>
      <protection/>
    </xf>
    <xf numFmtId="0" fontId="2" fillId="0" borderId="0" xfId="0" applyFont="1" applyFill="1" applyBorder="1" applyAlignment="1" applyProtection="1">
      <alignment vertical="center"/>
      <protection/>
    </xf>
    <xf numFmtId="0" fontId="2" fillId="0" borderId="0" xfId="0" applyFont="1" applyBorder="1" applyAlignment="1" applyProtection="1">
      <alignment vertical="center"/>
      <protection/>
    </xf>
    <xf numFmtId="0" fontId="7" fillId="0" borderId="0" xfId="0" applyFont="1" applyFill="1" applyBorder="1" applyAlignment="1" applyProtection="1">
      <alignment vertical="center"/>
      <protection/>
    </xf>
    <xf numFmtId="0" fontId="7" fillId="0" borderId="0" xfId="0" applyFont="1" applyBorder="1" applyAlignment="1" applyProtection="1">
      <alignment vertical="center"/>
      <protection/>
    </xf>
    <xf numFmtId="9" fontId="22" fillId="0" borderId="0" xfId="0" applyNumberFormat="1" applyFont="1" applyFill="1" applyBorder="1" applyAlignment="1" applyProtection="1">
      <alignment horizontal="center" vertical="top" wrapText="1"/>
      <protection/>
    </xf>
    <xf numFmtId="0" fontId="9" fillId="0" borderId="0" xfId="0" applyFont="1" applyFill="1" applyBorder="1" applyAlignment="1" applyProtection="1">
      <alignment horizontal="center" vertical="top" wrapText="1"/>
      <protection/>
    </xf>
    <xf numFmtId="0" fontId="20" fillId="0" borderId="0" xfId="0" applyFont="1" applyFill="1" applyBorder="1" applyAlignment="1" applyProtection="1">
      <alignment horizontal="center" wrapText="1" readingOrder="2"/>
      <protection/>
    </xf>
    <xf numFmtId="3" fontId="8" fillId="0" borderId="0" xfId="0" applyNumberFormat="1" applyFont="1" applyFill="1" applyBorder="1" applyAlignment="1" applyProtection="1">
      <alignment horizontal="center" vertical="center" wrapText="1" readingOrder="2"/>
      <protection/>
    </xf>
    <xf numFmtId="0" fontId="9" fillId="0" borderId="0" xfId="0" applyFont="1" applyFill="1" applyBorder="1" applyAlignment="1" applyProtection="1">
      <alignment vertical="center"/>
      <protection/>
    </xf>
    <xf numFmtId="0" fontId="9" fillId="0" borderId="0" xfId="0" applyFont="1" applyBorder="1" applyAlignment="1" applyProtection="1">
      <alignment vertical="center"/>
      <protection/>
    </xf>
    <xf numFmtId="0" fontId="8" fillId="0" borderId="0" xfId="0" applyFont="1" applyBorder="1" applyProtection="1">
      <protection/>
    </xf>
    <xf numFmtId="0" fontId="9" fillId="3" borderId="0" xfId="0" applyFont="1" applyFill="1" applyBorder="1" applyAlignment="1" applyProtection="1">
      <alignment horizontal="center"/>
      <protection/>
    </xf>
    <xf numFmtId="0" fontId="9" fillId="3" borderId="0" xfId="0" applyFont="1" applyFill="1" applyBorder="1" applyProtection="1">
      <protection/>
    </xf>
    <xf numFmtId="0" fontId="7" fillId="2" borderId="42" xfId="0" applyFont="1" applyFill="1" applyBorder="1" applyAlignment="1" applyProtection="1" quotePrefix="1">
      <alignment vertical="top" wrapText="1" readingOrder="2"/>
      <protection/>
    </xf>
    <xf numFmtId="3" fontId="20" fillId="2" borderId="2" xfId="0" applyNumberFormat="1" applyFont="1" applyFill="1" applyBorder="1" applyAlignment="1" applyProtection="1">
      <alignment horizontal="right" vertical="center" wrapText="1" readingOrder="2"/>
      <protection/>
    </xf>
    <xf numFmtId="170" fontId="9" fillId="0" borderId="43" xfId="0" applyNumberFormat="1" applyFont="1" applyBorder="1" applyAlignment="1" applyProtection="1">
      <alignment horizontal="center" vertical="center" wrapText="1"/>
      <protection/>
    </xf>
    <xf numFmtId="9" fontId="15" fillId="0" borderId="17" xfId="19" applyNumberFormat="1" applyFont="1" applyBorder="1" applyAlignment="1" applyProtection="1">
      <alignment horizontal="center" vertical="center"/>
      <protection/>
    </xf>
    <xf numFmtId="170" fontId="9" fillId="0" borderId="44" xfId="0" applyNumberFormat="1" applyFont="1" applyBorder="1" applyAlignment="1" applyProtection="1">
      <alignment horizontal="center" vertical="center" wrapText="1"/>
      <protection/>
    </xf>
    <xf numFmtId="3" fontId="9" fillId="0" borderId="18" xfId="0" applyNumberFormat="1" applyFont="1" applyBorder="1" applyAlignment="1" applyProtection="1">
      <alignment horizontal="center" vertical="center" wrapText="1" readingOrder="2"/>
      <protection/>
    </xf>
    <xf numFmtId="3" fontId="7" fillId="9" borderId="18" xfId="0" applyNumberFormat="1" applyFont="1" applyFill="1" applyBorder="1" applyAlignment="1" applyProtection="1">
      <alignment horizontal="center" vertical="center" wrapText="1" readingOrder="2"/>
      <protection/>
    </xf>
    <xf numFmtId="169" fontId="7" fillId="9" borderId="21" xfId="0" applyNumberFormat="1" applyFont="1" applyFill="1" applyBorder="1" applyAlignment="1" applyProtection="1">
      <alignment horizontal="center" vertical="center" wrapText="1" readingOrder="2"/>
      <protection/>
    </xf>
    <xf numFmtId="169" fontId="7" fillId="9" borderId="13" xfId="0" applyNumberFormat="1" applyFont="1" applyFill="1" applyBorder="1" applyAlignment="1" applyProtection="1">
      <alignment horizontal="center" vertical="center" wrapText="1" readingOrder="2"/>
      <protection/>
    </xf>
    <xf numFmtId="3" fontId="7" fillId="9" borderId="20" xfId="0" applyNumberFormat="1" applyFont="1" applyFill="1" applyBorder="1" applyAlignment="1" applyProtection="1">
      <alignment horizontal="center" vertical="center" wrapText="1" readingOrder="2"/>
      <protection/>
    </xf>
    <xf numFmtId="169" fontId="7" fillId="9" borderId="22" xfId="0" applyNumberFormat="1" applyFont="1" applyFill="1" applyBorder="1" applyAlignment="1" applyProtection="1">
      <alignment horizontal="center" vertical="center" wrapText="1" readingOrder="2"/>
      <protection/>
    </xf>
    <xf numFmtId="3" fontId="9" fillId="7" borderId="6" xfId="0" applyNumberFormat="1" applyFont="1" applyFill="1" applyBorder="1" applyAlignment="1" applyProtection="1">
      <alignment horizontal="center"/>
      <protection/>
    </xf>
    <xf numFmtId="3" fontId="7" fillId="7" borderId="6" xfId="0" applyNumberFormat="1" applyFont="1" applyFill="1" applyBorder="1" applyAlignment="1" applyProtection="1">
      <alignment horizontal="center" wrapText="1" readingOrder="2"/>
      <protection/>
    </xf>
    <xf numFmtId="3" fontId="7" fillId="9" borderId="6" xfId="0" applyNumberFormat="1" applyFont="1" applyFill="1" applyBorder="1" applyAlignment="1" applyProtection="1">
      <alignment horizontal="center" wrapText="1" readingOrder="2"/>
      <protection/>
    </xf>
    <xf numFmtId="3" fontId="9" fillId="9" borderId="6" xfId="0" applyNumberFormat="1" applyFont="1" applyFill="1" applyBorder="1" applyAlignment="1" applyProtection="1">
      <alignment horizontal="center"/>
      <protection/>
    </xf>
    <xf numFmtId="0" fontId="3" fillId="2" borderId="25" xfId="0" applyFont="1" applyFill="1" applyBorder="1" applyAlignment="1" applyProtection="1">
      <alignment horizontal="center" wrapText="1"/>
      <protection/>
    </xf>
    <xf numFmtId="3" fontId="8" fillId="2" borderId="1" xfId="0" applyNumberFormat="1" applyFont="1" applyFill="1" applyBorder="1" applyAlignment="1" applyProtection="1">
      <alignment horizontal="center" vertical="center" wrapText="1" readingOrder="2"/>
      <protection/>
    </xf>
    <xf numFmtId="0" fontId="20" fillId="2" borderId="12" xfId="0" applyFont="1" applyFill="1" applyBorder="1" applyAlignment="1" applyProtection="1">
      <alignment horizontal="right" vertical="center" wrapText="1" readingOrder="2"/>
      <protection/>
    </xf>
    <xf numFmtId="0" fontId="20" fillId="8" borderId="35" xfId="0" applyFont="1" applyFill="1" applyBorder="1" applyAlignment="1" applyProtection="1">
      <alignment horizontal="center" wrapText="1" readingOrder="2"/>
      <protection/>
    </xf>
    <xf numFmtId="0" fontId="20" fillId="8" borderId="36" xfId="0" applyFont="1" applyFill="1" applyBorder="1" applyAlignment="1" applyProtection="1">
      <alignment horizontal="center" vertical="center" wrapText="1" readingOrder="2"/>
      <protection/>
    </xf>
    <xf numFmtId="0" fontId="20" fillId="8" borderId="38" xfId="0" applyFont="1" applyFill="1" applyBorder="1" applyAlignment="1" applyProtection="1">
      <alignment horizontal="center" vertical="center" wrapText="1" readingOrder="2"/>
      <protection/>
    </xf>
    <xf numFmtId="3" fontId="8" fillId="2" borderId="6" xfId="0" applyNumberFormat="1" applyFont="1" applyFill="1" applyBorder="1" applyAlignment="1" applyProtection="1">
      <alignment horizontal="center" vertical="center" wrapText="1" readingOrder="2"/>
      <protection/>
    </xf>
    <xf numFmtId="0" fontId="20" fillId="8" borderId="45" xfId="0" applyFont="1" applyFill="1" applyBorder="1" applyAlignment="1" applyProtection="1">
      <alignment horizontal="center" vertical="center" wrapText="1" readingOrder="2"/>
      <protection/>
    </xf>
    <xf numFmtId="0" fontId="20" fillId="8" borderId="8" xfId="0" applyFont="1" applyFill="1" applyBorder="1" applyAlignment="1" applyProtection="1">
      <alignment horizontal="center" vertical="center" wrapText="1" readingOrder="2"/>
      <protection/>
    </xf>
    <xf numFmtId="0" fontId="20" fillId="8" borderId="35" xfId="0" applyFont="1" applyFill="1" applyBorder="1" applyAlignment="1" applyProtection="1">
      <alignment horizontal="center" vertical="center" wrapText="1" readingOrder="2"/>
      <protection/>
    </xf>
    <xf numFmtId="0" fontId="4" fillId="2" borderId="12" xfId="0" applyFont="1" applyFill="1" applyBorder="1" applyAlignment="1" applyProtection="1">
      <alignment horizontal="right" vertical="center" wrapText="1" readingOrder="2"/>
      <protection/>
    </xf>
    <xf numFmtId="0" fontId="4" fillId="2" borderId="12" xfId="0" applyFont="1" applyFill="1" applyBorder="1" applyAlignment="1" applyProtection="1" quotePrefix="1">
      <alignment horizontal="right" vertical="center" wrapText="1" readingOrder="2"/>
      <protection/>
    </xf>
    <xf numFmtId="0" fontId="20" fillId="8" borderId="6" xfId="0" applyFont="1" applyFill="1" applyBorder="1" applyAlignment="1" applyProtection="1">
      <alignment horizontal="center" wrapText="1" readingOrder="2"/>
      <protection/>
    </xf>
    <xf numFmtId="3" fontId="3" fillId="2" borderId="18" xfId="0" applyNumberFormat="1" applyFont="1" applyFill="1" applyBorder="1" applyAlignment="1" applyProtection="1">
      <alignment horizontal="center" vertical="center" wrapText="1" readingOrder="2"/>
      <protection/>
    </xf>
    <xf numFmtId="9" fontId="3" fillId="2" borderId="18" xfId="15" applyFont="1" applyFill="1" applyBorder="1" applyAlignment="1" applyProtection="1">
      <alignment horizontal="center" vertical="center" wrapText="1" readingOrder="2"/>
      <protection/>
    </xf>
    <xf numFmtId="0" fontId="20" fillId="8" borderId="12" xfId="0" applyFont="1" applyFill="1" applyBorder="1" applyAlignment="1" applyProtection="1">
      <alignment horizontal="center" wrapText="1" readingOrder="2"/>
      <protection/>
    </xf>
    <xf numFmtId="168" fontId="8" fillId="2" borderId="6" xfId="15" applyNumberFormat="1" applyFont="1" applyFill="1" applyBorder="1" applyAlignment="1" applyProtection="1">
      <alignment horizontal="center" vertical="center" wrapText="1" readingOrder="2"/>
      <protection/>
    </xf>
    <xf numFmtId="14" fontId="3" fillId="0" borderId="16" xfId="0" applyNumberFormat="1" applyFont="1" applyFill="1" applyBorder="1" applyAlignment="1" applyProtection="1">
      <alignment horizontal="center"/>
      <protection/>
    </xf>
    <xf numFmtId="3" fontId="8" fillId="7" borderId="16" xfId="0" applyNumberFormat="1" applyFont="1" applyFill="1" applyBorder="1" applyAlignment="1" applyProtection="1">
      <alignment horizontal="center" vertical="center" wrapText="1" readingOrder="2"/>
      <protection/>
    </xf>
    <xf numFmtId="3" fontId="8" fillId="7" borderId="46" xfId="0" applyNumberFormat="1" applyFont="1" applyFill="1" applyBorder="1" applyAlignment="1" applyProtection="1">
      <alignment horizontal="center" vertical="center" wrapText="1" readingOrder="2"/>
      <protection/>
    </xf>
    <xf numFmtId="0" fontId="20" fillId="9" borderId="12" xfId="0" applyFont="1" applyFill="1" applyBorder="1" applyAlignment="1" applyProtection="1">
      <alignment horizontal="center" wrapText="1" readingOrder="2"/>
      <protection/>
    </xf>
    <xf numFmtId="168" fontId="8" fillId="9" borderId="12" xfId="15" applyNumberFormat="1" applyFont="1" applyFill="1" applyBorder="1" applyAlignment="1" applyProtection="1">
      <alignment horizontal="center" vertical="center" wrapText="1" readingOrder="2"/>
      <protection/>
    </xf>
    <xf numFmtId="3" fontId="8" fillId="9" borderId="38" xfId="0" applyNumberFormat="1" applyFont="1" applyFill="1" applyBorder="1" applyAlignment="1" applyProtection="1">
      <alignment horizontal="center" vertical="center" wrapText="1" readingOrder="2"/>
      <protection/>
    </xf>
    <xf numFmtId="3" fontId="8" fillId="9" borderId="18" xfId="0" applyNumberFormat="1" applyFont="1" applyFill="1" applyBorder="1" applyAlignment="1" applyProtection="1">
      <alignment horizontal="center" vertical="center" wrapText="1" readingOrder="2"/>
      <protection/>
    </xf>
    <xf numFmtId="49" fontId="22" fillId="3" borderId="6" xfId="0" applyNumberFormat="1" applyFont="1" applyFill="1" applyBorder="1" applyAlignment="1" applyProtection="1">
      <alignment horizontal="center" vertical="top" wrapText="1"/>
      <protection/>
    </xf>
    <xf numFmtId="3" fontId="20" fillId="2" borderId="21" xfId="0" applyNumberFormat="1" applyFont="1" applyFill="1" applyBorder="1" applyAlignment="1" applyProtection="1">
      <alignment horizontal="right" vertical="center" wrapText="1" readingOrder="2"/>
      <protection/>
    </xf>
    <xf numFmtId="9" fontId="8" fillId="9" borderId="18" xfId="15" applyNumberFormat="1" applyFont="1" applyFill="1" applyBorder="1" applyAlignment="1" applyProtection="1">
      <alignment horizontal="center" vertical="center" wrapText="1" readingOrder="2"/>
      <protection/>
    </xf>
    <xf numFmtId="0" fontId="3" fillId="10" borderId="6" xfId="0" applyFont="1" applyFill="1" applyBorder="1" applyAlignment="1" applyProtection="1">
      <alignment wrapText="1"/>
      <protection/>
    </xf>
    <xf numFmtId="1" fontId="22" fillId="2" borderId="6" xfId="0" applyNumberFormat="1" applyFont="1" applyFill="1" applyBorder="1" applyAlignment="1" applyProtection="1">
      <alignment horizontal="center" vertical="top" wrapText="1"/>
      <protection/>
    </xf>
    <xf numFmtId="0" fontId="2" fillId="11" borderId="17" xfId="0" applyFont="1" applyFill="1" applyBorder="1" applyAlignment="1" applyProtection="1">
      <alignment horizontal="center" wrapText="1" readingOrder="2"/>
      <protection/>
    </xf>
    <xf numFmtId="0" fontId="2" fillId="12" borderId="18" xfId="0" applyFont="1" applyFill="1" applyBorder="1" applyAlignment="1" applyProtection="1">
      <alignment horizontal="center" wrapText="1" readingOrder="2"/>
      <protection/>
    </xf>
    <xf numFmtId="14" fontId="2" fillId="11" borderId="18" xfId="0" applyNumberFormat="1" applyFont="1" applyFill="1" applyBorder="1" applyAlignment="1" applyProtection="1">
      <alignment horizontal="center" wrapText="1" readingOrder="2"/>
      <protection/>
    </xf>
    <xf numFmtId="0" fontId="2" fillId="11" borderId="18" xfId="0" applyFont="1" applyFill="1" applyBorder="1" applyAlignment="1" applyProtection="1">
      <alignment horizontal="center" wrapText="1" readingOrder="1"/>
      <protection/>
    </xf>
    <xf numFmtId="3" fontId="7" fillId="2" borderId="2" xfId="0" applyNumberFormat="1" applyFont="1" applyFill="1" applyBorder="1" applyAlignment="1" applyProtection="1">
      <alignment horizontal="right" vertical="center" wrapText="1" readingOrder="2"/>
      <protection/>
    </xf>
    <xf numFmtId="3" fontId="9" fillId="2" borderId="2" xfId="0" applyNumberFormat="1" applyFont="1" applyFill="1" applyBorder="1" applyAlignment="1" applyProtection="1">
      <alignment horizontal="right" vertical="center" wrapText="1" readingOrder="2"/>
      <protection/>
    </xf>
    <xf numFmtId="0" fontId="20" fillId="7" borderId="17" xfId="0" applyFont="1" applyFill="1" applyBorder="1" applyAlignment="1" applyProtection="1">
      <alignment horizontal="center" wrapText="1" readingOrder="2"/>
      <protection/>
    </xf>
    <xf numFmtId="0" fontId="20" fillId="7" borderId="21" xfId="0" applyFont="1" applyFill="1" applyBorder="1" applyAlignment="1" applyProtection="1">
      <alignment horizontal="center" wrapText="1" readingOrder="2"/>
      <protection/>
    </xf>
    <xf numFmtId="168" fontId="8" fillId="7" borderId="47" xfId="15" applyNumberFormat="1" applyFont="1" applyFill="1" applyBorder="1" applyAlignment="1" applyProtection="1">
      <alignment horizontal="center" vertical="center" wrapText="1" readingOrder="2"/>
      <protection/>
    </xf>
    <xf numFmtId="3" fontId="8" fillId="7" borderId="48" xfId="0" applyNumberFormat="1" applyFont="1" applyFill="1" applyBorder="1" applyAlignment="1" applyProtection="1">
      <alignment horizontal="center" vertical="center" wrapText="1" readingOrder="2"/>
      <protection/>
    </xf>
    <xf numFmtId="9" fontId="8" fillId="7" borderId="37" xfId="15" applyNumberFormat="1" applyFont="1" applyFill="1" applyBorder="1" applyAlignment="1" applyProtection="1">
      <alignment horizontal="center" vertical="center" wrapText="1" readingOrder="2"/>
      <protection/>
    </xf>
    <xf numFmtId="0" fontId="3" fillId="9" borderId="6" xfId="0" applyFont="1" applyFill="1" applyBorder="1" applyAlignment="1" applyProtection="1">
      <alignment horizontal="center"/>
      <protection/>
    </xf>
    <xf numFmtId="14" fontId="22" fillId="3" borderId="6" xfId="0" applyNumberFormat="1" applyFont="1" applyFill="1" applyBorder="1" applyAlignment="1" applyProtection="1">
      <alignment horizontal="center" vertical="top" wrapText="1"/>
      <protection/>
    </xf>
    <xf numFmtId="0" fontId="9" fillId="0" borderId="1" xfId="0" applyFont="1" applyBorder="1" applyAlignment="1" applyProtection="1">
      <alignment horizontal="center"/>
      <protection/>
    </xf>
    <xf numFmtId="0" fontId="9" fillId="0" borderId="1" xfId="0" applyFont="1" applyFill="1" applyBorder="1" applyProtection="1">
      <protection/>
    </xf>
    <xf numFmtId="0" fontId="3" fillId="7" borderId="16" xfId="0" applyFont="1" applyFill="1" applyBorder="1" applyAlignment="1" applyProtection="1">
      <alignment horizontal="center"/>
      <protection/>
    </xf>
    <xf numFmtId="49" fontId="22" fillId="3" borderId="16" xfId="0" applyNumberFormat="1" applyFont="1" applyFill="1" applyBorder="1" applyAlignment="1" applyProtection="1">
      <alignment horizontal="center" vertical="top" wrapText="1"/>
      <protection/>
    </xf>
    <xf numFmtId="0" fontId="8" fillId="0" borderId="1" xfId="0" applyFont="1" applyBorder="1" applyProtection="1">
      <protection/>
    </xf>
    <xf numFmtId="9" fontId="9" fillId="0" borderId="0" xfId="15" applyFont="1" applyProtection="1">
      <protection/>
    </xf>
    <xf numFmtId="0" fontId="9" fillId="0" borderId="0" xfId="0" applyFont="1" applyAlignment="1" applyProtection="1">
      <alignment wrapText="1"/>
      <protection/>
    </xf>
    <xf numFmtId="3" fontId="9" fillId="0" borderId="0" xfId="0" applyNumberFormat="1" applyFont="1" applyBorder="1" applyAlignment="1" applyProtection="1">
      <alignment horizontal="right" wrapText="1"/>
      <protection/>
    </xf>
    <xf numFmtId="0" fontId="9" fillId="13" borderId="6" xfId="0" applyFont="1" applyFill="1" applyBorder="1" applyAlignment="1" applyProtection="1">
      <alignment horizontal="center" wrapText="1"/>
      <protection/>
    </xf>
    <xf numFmtId="0" fontId="9" fillId="13" borderId="6" xfId="0" applyFont="1" applyFill="1" applyBorder="1" applyAlignment="1" applyProtection="1">
      <alignment horizontal="center"/>
      <protection/>
    </xf>
    <xf numFmtId="3" fontId="3" fillId="0" borderId="0" xfId="0" applyNumberFormat="1" applyFont="1" applyBorder="1" applyAlignment="1" applyProtection="1">
      <alignment horizontal="right" wrapText="1"/>
      <protection/>
    </xf>
    <xf numFmtId="0" fontId="26" fillId="0" borderId="0" xfId="0" applyFont="1" applyFill="1" applyBorder="1" applyAlignment="1" applyProtection="1">
      <alignment horizontal="right"/>
      <protection/>
    </xf>
    <xf numFmtId="170" fontId="9" fillId="9" borderId="6" xfId="0" applyNumberFormat="1" applyFont="1" applyFill="1" applyBorder="1" applyAlignment="1" applyProtection="1">
      <alignment horizontal="right" vertical="center" wrapText="1"/>
      <protection/>
    </xf>
    <xf numFmtId="9" fontId="16" fillId="0" borderId="26" xfId="15" applyNumberFormat="1" applyFont="1" applyFill="1" applyBorder="1" applyAlignment="1" applyProtection="1">
      <alignment horizontal="center" vertical="top" wrapText="1" readingOrder="2"/>
      <protection/>
    </xf>
    <xf numFmtId="9" fontId="16" fillId="0" borderId="49" xfId="15" applyNumberFormat="1" applyFont="1" applyFill="1" applyBorder="1" applyAlignment="1" applyProtection="1">
      <alignment horizontal="center" vertical="top" wrapText="1" readingOrder="2"/>
      <protection/>
    </xf>
    <xf numFmtId="3" fontId="9" fillId="7" borderId="12" xfId="0" applyNumberFormat="1" applyFont="1" applyFill="1" applyBorder="1" applyAlignment="1" applyProtection="1">
      <alignment horizontal="center" vertical="center" wrapText="1" readingOrder="2"/>
      <protection/>
    </xf>
    <xf numFmtId="0" fontId="7" fillId="7" borderId="42" xfId="0" applyFont="1" applyFill="1" applyBorder="1" applyAlignment="1" applyProtection="1">
      <alignment horizontal="center" wrapText="1" readingOrder="2"/>
      <protection/>
    </xf>
    <xf numFmtId="0" fontId="7" fillId="7" borderId="18" xfId="0" applyFont="1" applyFill="1" applyBorder="1" applyAlignment="1" applyProtection="1" quotePrefix="1">
      <alignment horizontal="center" wrapText="1" readingOrder="2"/>
      <protection/>
    </xf>
    <xf numFmtId="9" fontId="15" fillId="0" borderId="6" xfId="19" applyNumberFormat="1" applyFont="1" applyBorder="1" applyAlignment="1" applyProtection="1">
      <alignment horizontal="center" vertical="center"/>
      <protection/>
    </xf>
    <xf numFmtId="9" fontId="15" fillId="7" borderId="6" xfId="19" applyNumberFormat="1" applyFont="1" applyFill="1" applyBorder="1" applyAlignment="1" applyProtection="1">
      <alignment horizontal="center" vertical="center"/>
      <protection/>
    </xf>
    <xf numFmtId="3" fontId="9" fillId="0" borderId="6" xfId="0" applyNumberFormat="1" applyFont="1" applyFill="1" applyBorder="1" applyAlignment="1" applyProtection="1">
      <alignment horizontal="center" vertical="center" wrapText="1" readingOrder="2"/>
      <protection/>
    </xf>
    <xf numFmtId="49" fontId="21" fillId="0" borderId="6" xfId="0" applyNumberFormat="1" applyFont="1" applyBorder="1" applyAlignment="1" applyProtection="1">
      <alignment horizontal="center" vertical="center" wrapText="1"/>
      <protection locked="0"/>
    </xf>
    <xf numFmtId="49" fontId="21" fillId="0" borderId="13" xfId="0" applyNumberFormat="1" applyFont="1" applyBorder="1" applyAlignment="1" applyProtection="1">
      <alignment horizontal="center" vertical="center" wrapText="1"/>
      <protection locked="0"/>
    </xf>
    <xf numFmtId="3" fontId="9" fillId="7" borderId="40" xfId="0" applyNumberFormat="1" applyFont="1" applyFill="1" applyBorder="1" applyAlignment="1" applyProtection="1">
      <alignment horizontal="center" vertical="center" wrapText="1" readingOrder="2"/>
      <protection/>
    </xf>
    <xf numFmtId="0" fontId="7" fillId="14" borderId="8" xfId="0" applyFont="1" applyFill="1" applyBorder="1" applyAlignment="1" applyProtection="1">
      <alignment horizontal="center" wrapText="1" readingOrder="2"/>
      <protection/>
    </xf>
    <xf numFmtId="9" fontId="9" fillId="7" borderId="6" xfId="15" applyFont="1" applyFill="1" applyBorder="1" applyAlignment="1" applyProtection="1">
      <alignment horizontal="center" vertical="center" wrapText="1" readingOrder="1"/>
      <protection/>
    </xf>
    <xf numFmtId="9" fontId="9" fillId="7" borderId="38" xfId="15" applyFont="1" applyFill="1" applyBorder="1" applyAlignment="1" applyProtection="1">
      <alignment horizontal="center" vertical="center" wrapText="1" readingOrder="1"/>
      <protection/>
    </xf>
    <xf numFmtId="14" fontId="21" fillId="0" borderId="12" xfId="0" applyNumberFormat="1" applyFont="1" applyBorder="1" applyAlignment="1" applyProtection="1">
      <alignment horizontal="center" vertical="center" wrapText="1"/>
      <protection locked="0"/>
    </xf>
    <xf numFmtId="14" fontId="21" fillId="0" borderId="6" xfId="0" applyNumberFormat="1" applyFont="1" applyBorder="1" applyAlignment="1" applyProtection="1">
      <alignment horizontal="center" vertical="center" wrapText="1"/>
      <protection locked="0"/>
    </xf>
    <xf numFmtId="166" fontId="21" fillId="0" borderId="6" xfId="0" applyNumberFormat="1" applyFont="1" applyBorder="1" applyAlignment="1" applyProtection="1">
      <alignment horizontal="center" vertical="center" wrapText="1"/>
      <protection locked="0"/>
    </xf>
    <xf numFmtId="166" fontId="21" fillId="0" borderId="12" xfId="0" applyNumberFormat="1" applyFont="1" applyBorder="1" applyAlignment="1" applyProtection="1">
      <alignment horizontal="center" vertical="center" wrapText="1"/>
      <protection locked="0"/>
    </xf>
    <xf numFmtId="49" fontId="22" fillId="0" borderId="12" xfId="0" applyNumberFormat="1" applyFont="1" applyFill="1" applyBorder="1" applyAlignment="1" applyProtection="1">
      <alignment horizontal="center" vertical="top" wrapText="1"/>
      <protection/>
    </xf>
    <xf numFmtId="0" fontId="19" fillId="2" borderId="7" xfId="0" applyFont="1" applyFill="1" applyBorder="1" applyAlignment="1" applyProtection="1">
      <alignment horizontal="center" wrapText="1" readingOrder="2"/>
      <protection/>
    </xf>
    <xf numFmtId="167" fontId="9" fillId="15" borderId="0" xfId="20" applyNumberFormat="1" applyFont="1" applyFill="1" applyBorder="1" applyAlignment="1" applyProtection="1">
      <alignment horizontal="center" wrapText="1"/>
      <protection/>
    </xf>
    <xf numFmtId="0" fontId="7" fillId="2" borderId="33" xfId="0" applyFont="1" applyFill="1" applyBorder="1" applyAlignment="1" applyProtection="1">
      <alignment horizontal="center" wrapText="1" readingOrder="2"/>
      <protection/>
    </xf>
    <xf numFmtId="14" fontId="16" fillId="2" borderId="6" xfId="0" applyNumberFormat="1" applyFont="1" applyFill="1" applyBorder="1" applyAlignment="1" applyProtection="1">
      <alignment wrapText="1" readingOrder="2"/>
      <protection/>
    </xf>
    <xf numFmtId="0" fontId="7" fillId="2" borderId="6" xfId="0" applyFont="1" applyFill="1" applyBorder="1" applyAlignment="1" applyProtection="1" quotePrefix="1">
      <alignment horizontal="center" wrapText="1" readingOrder="2"/>
      <protection/>
    </xf>
    <xf numFmtId="14" fontId="2" fillId="12" borderId="18" xfId="0" applyNumberFormat="1" applyFont="1" applyFill="1" applyBorder="1" applyAlignment="1" applyProtection="1">
      <alignment horizontal="center" wrapText="1" readingOrder="2"/>
      <protection/>
    </xf>
    <xf numFmtId="172" fontId="16" fillId="0" borderId="0" xfId="18" applyNumberFormat="1" applyFont="1" applyBorder="1" applyProtection="1">
      <protection/>
    </xf>
    <xf numFmtId="172" fontId="9" fillId="0" borderId="0" xfId="18" applyNumberFormat="1" applyFont="1" applyProtection="1">
      <protection/>
    </xf>
    <xf numFmtId="172" fontId="9" fillId="0" borderId="0" xfId="18" applyNumberFormat="1" applyFont="1" applyAlignment="1" applyProtection="1">
      <alignment horizontal="center"/>
      <protection/>
    </xf>
    <xf numFmtId="172" fontId="9" fillId="0" borderId="0" xfId="18" applyNumberFormat="1" applyFont="1" applyAlignment="1" applyProtection="1">
      <alignment vertical="center"/>
      <protection/>
    </xf>
    <xf numFmtId="172" fontId="9" fillId="0" borderId="0" xfId="18" applyNumberFormat="1" applyFont="1" applyAlignment="1" applyProtection="1">
      <alignment wrapText="1"/>
      <protection/>
    </xf>
    <xf numFmtId="3" fontId="8" fillId="7" borderId="12" xfId="0" applyNumberFormat="1" applyFont="1" applyFill="1" applyBorder="1" applyAlignment="1" applyProtection="1">
      <alignment horizontal="center" vertical="center" wrapText="1" readingOrder="2"/>
      <protection/>
    </xf>
    <xf numFmtId="0" fontId="23" fillId="7" borderId="50" xfId="0" applyFont="1" applyFill="1" applyBorder="1" applyAlignment="1" applyProtection="1">
      <alignment horizontal="center" wrapText="1"/>
      <protection/>
    </xf>
    <xf numFmtId="0" fontId="23" fillId="7" borderId="1" xfId="0" applyFont="1" applyFill="1" applyBorder="1" applyAlignment="1" applyProtection="1">
      <alignment horizontal="center" wrapText="1"/>
      <protection/>
    </xf>
    <xf numFmtId="0" fontId="9" fillId="7" borderId="1" xfId="0" applyFont="1" applyFill="1" applyBorder="1" applyAlignment="1" applyProtection="1">
      <alignment vertical="center"/>
      <protection/>
    </xf>
    <xf numFmtId="0" fontId="9" fillId="7" borderId="5" xfId="0" applyFont="1" applyFill="1" applyBorder="1" applyAlignment="1" applyProtection="1">
      <alignment vertical="center"/>
      <protection/>
    </xf>
    <xf numFmtId="167" fontId="16" fillId="2" borderId="7" xfId="0" applyNumberFormat="1" applyFont="1" applyFill="1" applyBorder="1" applyAlignment="1" applyProtection="1">
      <alignment wrapText="1" readingOrder="2"/>
      <protection/>
    </xf>
    <xf numFmtId="0" fontId="10" fillId="2" borderId="25" xfId="21" applyFill="1" applyBorder="1" applyAlignment="1" applyProtection="1">
      <alignment horizontal="center" wrapText="1" readingOrder="2"/>
      <protection/>
    </xf>
    <xf numFmtId="0" fontId="33" fillId="3" borderId="0" xfId="0" applyFont="1" applyFill="1" applyProtection="1">
      <protection/>
    </xf>
    <xf numFmtId="0" fontId="7" fillId="0" borderId="0" xfId="0" applyFont="1" applyProtection="1">
      <protection/>
    </xf>
    <xf numFmtId="0" fontId="8" fillId="0" borderId="6" xfId="0" applyFont="1" applyBorder="1" applyAlignment="1" applyProtection="1">
      <alignment vertical="center" wrapText="1" readingOrder="2"/>
      <protection locked="0"/>
    </xf>
    <xf numFmtId="3" fontId="8" fillId="0" borderId="6" xfId="21" applyNumberFormat="1" applyFont="1" applyBorder="1" applyAlignment="1" applyProtection="1">
      <alignment horizontal="center" vertical="center"/>
      <protection locked="0"/>
    </xf>
    <xf numFmtId="3" fontId="8" fillId="0" borderId="6" xfId="21" applyNumberFormat="1" applyFont="1" applyBorder="1" applyAlignment="1" applyProtection="1" quotePrefix="1">
      <alignment horizontal="center" vertical="center"/>
      <protection locked="0"/>
    </xf>
    <xf numFmtId="3" fontId="8" fillId="0" borderId="6" xfId="0" applyNumberFormat="1" applyFont="1" applyBorder="1" applyAlignment="1" applyProtection="1">
      <alignment horizontal="center" vertical="center" wrapText="1" readingOrder="2"/>
      <protection locked="0"/>
    </xf>
    <xf numFmtId="3" fontId="8" fillId="8" borderId="6" xfId="0" applyNumberFormat="1" applyFont="1" applyFill="1" applyBorder="1" applyAlignment="1" applyProtection="1">
      <alignment horizontal="center" vertical="center" wrapText="1" readingOrder="2"/>
      <protection/>
    </xf>
    <xf numFmtId="0" fontId="3" fillId="2" borderId="6" xfId="0" applyFont="1" applyFill="1" applyBorder="1" applyAlignment="1" applyProtection="1">
      <alignment horizontal="center" vertical="center" wrapText="1" readingOrder="2"/>
      <protection/>
    </xf>
    <xf numFmtId="0" fontId="8" fillId="2" borderId="6" xfId="0" applyFont="1" applyFill="1" applyBorder="1" applyAlignment="1" applyProtection="1">
      <alignment horizontal="center" vertical="center" wrapText="1" readingOrder="2"/>
      <protection/>
    </xf>
    <xf numFmtId="3" fontId="8" fillId="0" borderId="6" xfId="21" applyNumberFormat="1" applyFont="1" applyBorder="1" applyAlignment="1" applyProtection="1">
      <alignment horizontal="center" vertical="center" wrapText="1"/>
      <protection locked="0"/>
    </xf>
    <xf numFmtId="3" fontId="8" fillId="0" borderId="6" xfId="21" applyNumberFormat="1" applyFont="1" applyBorder="1" applyAlignment="1" applyProtection="1" quotePrefix="1">
      <alignment horizontal="center" vertical="center" wrapText="1"/>
      <protection locked="0"/>
    </xf>
    <xf numFmtId="0" fontId="3" fillId="2" borderId="6" xfId="0" applyFont="1" applyFill="1" applyBorder="1" applyAlignment="1" applyProtection="1">
      <alignment vertical="center" wrapText="1" readingOrder="2"/>
      <protection/>
    </xf>
    <xf numFmtId="14" fontId="8" fillId="0" borderId="6" xfId="0" applyNumberFormat="1" applyFont="1" applyBorder="1" applyAlignment="1" applyProtection="1">
      <alignment vertical="center" wrapText="1" readingOrder="2"/>
      <protection locked="0"/>
    </xf>
    <xf numFmtId="9" fontId="8" fillId="0" borderId="6" xfId="15" applyNumberFormat="1" applyFont="1" applyFill="1" applyBorder="1" applyAlignment="1" applyProtection="1">
      <alignment horizontal="center" vertical="center" wrapText="1" readingOrder="2"/>
      <protection locked="0"/>
    </xf>
    <xf numFmtId="4" fontId="8" fillId="0" borderId="6" xfId="15" applyNumberFormat="1" applyFont="1" applyFill="1" applyBorder="1" applyAlignment="1" applyProtection="1">
      <alignment horizontal="center" vertical="center" wrapText="1" readingOrder="2"/>
      <protection locked="0"/>
    </xf>
    <xf numFmtId="3" fontId="8" fillId="0" borderId="6" xfId="18" applyNumberFormat="1" applyFont="1" applyFill="1" applyBorder="1" applyAlignment="1" applyProtection="1">
      <alignment horizontal="center" vertical="center" wrapText="1" readingOrder="2"/>
      <protection locked="0"/>
    </xf>
    <xf numFmtId="3" fontId="8" fillId="8" borderId="6" xfId="18" applyNumberFormat="1" applyFont="1" applyFill="1" applyBorder="1" applyAlignment="1" applyProtection="1">
      <alignment horizontal="center" vertical="center" wrapText="1" readingOrder="2"/>
      <protection/>
    </xf>
    <xf numFmtId="10" fontId="8" fillId="0" borderId="25" xfId="15" applyNumberFormat="1" applyFont="1" applyFill="1" applyBorder="1" applyAlignment="1" applyProtection="1">
      <alignment horizontal="center" vertical="center" wrapText="1" readingOrder="2"/>
      <protection locked="0"/>
    </xf>
    <xf numFmtId="4" fontId="8" fillId="0" borderId="6" xfId="15" applyNumberFormat="1" applyFont="1" applyFill="1" applyBorder="1" applyAlignment="1" applyProtection="1">
      <alignment vertical="center" wrapText="1" readingOrder="2"/>
      <protection locked="0"/>
    </xf>
    <xf numFmtId="3" fontId="8" fillId="2" borderId="6" xfId="18" applyNumberFormat="1" applyFont="1" applyFill="1" applyBorder="1" applyAlignment="1" applyProtection="1">
      <alignment horizontal="center" vertical="center" wrapText="1" readingOrder="2"/>
      <protection/>
    </xf>
    <xf numFmtId="3" fontId="8" fillId="2" borderId="25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6" xfId="0" applyNumberFormat="1" applyFont="1" applyFill="1" applyBorder="1" applyAlignment="1" applyProtection="1">
      <alignment horizontal="center" wrapText="1" readingOrder="2"/>
      <protection/>
    </xf>
    <xf numFmtId="3" fontId="8" fillId="8" borderId="6" xfId="0" applyNumberFormat="1" applyFont="1" applyFill="1" applyBorder="1" applyAlignment="1" applyProtection="1">
      <alignment horizontal="center"/>
      <protection/>
    </xf>
    <xf numFmtId="0" fontId="8" fillId="0" borderId="6" xfId="0" applyFont="1" applyBorder="1" applyAlignment="1" applyProtection="1">
      <alignment horizontal="right" vertical="center" wrapText="1" readingOrder="2"/>
      <protection locked="0"/>
    </xf>
    <xf numFmtId="3" fontId="8" fillId="0" borderId="25" xfId="19" applyNumberFormat="1" applyFont="1" applyBorder="1" applyAlignment="1" applyProtection="1">
      <alignment horizontal="right" vertical="center"/>
      <protection locked="0"/>
    </xf>
    <xf numFmtId="3" fontId="8" fillId="0" borderId="16" xfId="19" applyNumberFormat="1" applyFont="1" applyBorder="1" applyAlignment="1" applyProtection="1">
      <alignment horizontal="center" vertical="center"/>
      <protection locked="0"/>
    </xf>
    <xf numFmtId="3" fontId="8" fillId="0" borderId="6" xfId="19" applyNumberFormat="1" applyFont="1" applyBorder="1" applyAlignment="1" applyProtection="1">
      <alignment horizontal="center" vertical="center"/>
      <protection locked="0"/>
    </xf>
    <xf numFmtId="9" fontId="8" fillId="0" borderId="6" xfId="19" applyNumberFormat="1" applyFont="1" applyBorder="1" applyAlignment="1" applyProtection="1">
      <alignment horizontal="center" vertical="center"/>
      <protection locked="0"/>
    </xf>
    <xf numFmtId="1" fontId="8" fillId="0" borderId="13" xfId="19" applyNumberFormat="1" applyFont="1" applyBorder="1" applyAlignment="1" applyProtection="1">
      <alignment horizontal="center" vertical="center"/>
      <protection locked="0"/>
    </xf>
    <xf numFmtId="3" fontId="8" fillId="8" borderId="16" xfId="0" applyNumberFormat="1" applyFont="1" applyFill="1" applyBorder="1" applyAlignment="1" applyProtection="1">
      <alignment horizontal="center" vertical="center" wrapText="1" readingOrder="1"/>
      <protection/>
    </xf>
    <xf numFmtId="4" fontId="8" fillId="2" borderId="6" xfId="0" applyNumberFormat="1" applyFont="1" applyFill="1" applyBorder="1" applyAlignment="1" applyProtection="1">
      <alignment horizontal="center" vertical="center" wrapText="1" readingOrder="2"/>
      <protection/>
    </xf>
    <xf numFmtId="3" fontId="8" fillId="2" borderId="13" xfId="0" applyNumberFormat="1" applyFont="1" applyFill="1" applyBorder="1" applyAlignment="1" applyProtection="1">
      <alignment horizontal="center" vertical="center" wrapText="1" readingOrder="2"/>
      <protection/>
    </xf>
    <xf numFmtId="49" fontId="8" fillId="0" borderId="6" xfId="0" applyNumberFormat="1" applyFont="1" applyBorder="1" applyAlignment="1" applyProtection="1">
      <alignment horizontal="right" vertical="center" wrapText="1" readingOrder="2"/>
      <protection locked="0"/>
    </xf>
    <xf numFmtId="0" fontId="8" fillId="0" borderId="38" xfId="0" applyFont="1" applyBorder="1" applyAlignment="1" applyProtection="1">
      <alignment horizontal="right" vertical="center" wrapText="1" readingOrder="2"/>
      <protection locked="0"/>
    </xf>
    <xf numFmtId="49" fontId="8" fillId="0" borderId="38" xfId="0" applyNumberFormat="1" applyFont="1" applyBorder="1" applyAlignment="1" applyProtection="1">
      <alignment horizontal="right" vertical="center" wrapText="1" readingOrder="2"/>
      <protection locked="0"/>
    </xf>
    <xf numFmtId="3" fontId="3" fillId="2" borderId="17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21" xfId="0" applyNumberFormat="1" applyFont="1" applyFill="1" applyBorder="1" applyAlignment="1" applyProtection="1">
      <alignment horizontal="center" vertical="center" wrapText="1" readingOrder="2"/>
      <protection/>
    </xf>
    <xf numFmtId="169" fontId="3" fillId="2" borderId="21" xfId="0" applyNumberFormat="1" applyFont="1" applyFill="1" applyBorder="1" applyAlignment="1" applyProtection="1">
      <alignment horizontal="center" vertical="center" wrapText="1" readingOrder="2"/>
      <protection/>
    </xf>
    <xf numFmtId="0" fontId="3" fillId="2" borderId="7" xfId="0" applyFont="1" applyFill="1" applyBorder="1" applyAlignment="1" applyProtection="1">
      <alignment horizontal="left" vertical="center" wrapText="1" readingOrder="2"/>
      <protection/>
    </xf>
    <xf numFmtId="9" fontId="3" fillId="2" borderId="7" xfId="0" applyNumberFormat="1" applyFont="1" applyFill="1" applyBorder="1" applyAlignment="1" applyProtection="1">
      <alignment vertical="center" wrapText="1" readingOrder="2"/>
      <protection/>
    </xf>
    <xf numFmtId="3" fontId="3" fillId="2" borderId="16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6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13" xfId="0" applyNumberFormat="1" applyFont="1" applyFill="1" applyBorder="1" applyAlignment="1" applyProtection="1">
      <alignment horizontal="center" vertical="center" wrapText="1" readingOrder="2"/>
      <protection/>
    </xf>
    <xf numFmtId="169" fontId="3" fillId="2" borderId="13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19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20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22" xfId="0" applyNumberFormat="1" applyFont="1" applyFill="1" applyBorder="1" applyAlignment="1" applyProtection="1">
      <alignment horizontal="center" vertical="center" wrapText="1" readingOrder="2"/>
      <protection/>
    </xf>
    <xf numFmtId="169" fontId="3" fillId="2" borderId="22" xfId="0" applyNumberFormat="1" applyFont="1" applyFill="1" applyBorder="1" applyAlignment="1" applyProtection="1">
      <alignment horizontal="center" vertical="center" wrapText="1" readingOrder="2"/>
      <protection/>
    </xf>
    <xf numFmtId="1" fontId="28" fillId="3" borderId="6" xfId="0" applyNumberFormat="1" applyFont="1" applyFill="1" applyBorder="1" applyAlignment="1" applyProtection="1">
      <alignment horizontal="center" vertical="center" wrapText="1"/>
      <protection locked="0"/>
    </xf>
    <xf numFmtId="1" fontId="9" fillId="0" borderId="0" xfId="0" applyNumberFormat="1" applyFont="1" applyProtection="1">
      <protection/>
    </xf>
    <xf numFmtId="2" fontId="9" fillId="0" borderId="0" xfId="0" applyNumberFormat="1" applyFont="1" applyProtection="1">
      <protection/>
    </xf>
    <xf numFmtId="0" fontId="3" fillId="2" borderId="25" xfId="0" applyFont="1" applyFill="1" applyBorder="1" applyAlignment="1" applyProtection="1">
      <alignment wrapText="1"/>
      <protection/>
    </xf>
    <xf numFmtId="0" fontId="21" fillId="0" borderId="47" xfId="0" applyNumberFormat="1" applyFont="1" applyBorder="1" applyAlignment="1" applyProtection="1">
      <alignment horizontal="center" vertical="center" wrapText="1"/>
      <protection locked="0"/>
    </xf>
    <xf numFmtId="0" fontId="35" fillId="3" borderId="0" xfId="0" applyFont="1" applyFill="1" applyProtection="1">
      <protection/>
    </xf>
    <xf numFmtId="0" fontId="36" fillId="0" borderId="0" xfId="0" applyFont="1" applyFill="1" applyBorder="1" applyProtection="1">
      <protection/>
    </xf>
    <xf numFmtId="0" fontId="35" fillId="0" borderId="0" xfId="0" applyFont="1" applyFill="1" applyProtection="1">
      <protection/>
    </xf>
    <xf numFmtId="0" fontId="35" fillId="0" borderId="0" xfId="0" applyFont="1" applyFill="1" applyAlignment="1" applyProtection="1">
      <alignment horizontal="center"/>
      <protection/>
    </xf>
    <xf numFmtId="3" fontId="35" fillId="0" borderId="0" xfId="0" applyNumberFormat="1" applyFont="1" applyFill="1" applyAlignment="1" applyProtection="1">
      <alignment vertical="center"/>
      <protection/>
    </xf>
    <xf numFmtId="3" fontId="35" fillId="3" borderId="0" xfId="0" applyNumberFormat="1" applyFont="1" applyFill="1" applyAlignment="1" applyProtection="1">
      <alignment vertical="center"/>
      <protection/>
    </xf>
    <xf numFmtId="0" fontId="35" fillId="3" borderId="0" xfId="0" applyFont="1" applyFill="1" applyAlignment="1" applyProtection="1">
      <alignment vertical="center"/>
      <protection/>
    </xf>
    <xf numFmtId="0" fontId="35" fillId="3" borderId="0" xfId="0" applyFont="1" applyFill="1" applyAlignment="1" applyProtection="1">
      <alignment wrapText="1"/>
      <protection/>
    </xf>
    <xf numFmtId="3" fontId="8" fillId="2" borderId="45" xfId="0" applyNumberFormat="1" applyFont="1" applyFill="1" applyBorder="1" applyAlignment="1" applyProtection="1">
      <alignment horizontal="center" vertical="center" wrapText="1" readingOrder="2"/>
      <protection/>
    </xf>
    <xf numFmtId="3" fontId="3" fillId="2" borderId="51" xfId="0" applyNumberFormat="1" applyFont="1" applyFill="1" applyBorder="1" applyAlignment="1" applyProtection="1">
      <alignment horizontal="center" vertical="center" wrapText="1" readingOrder="2"/>
      <protection/>
    </xf>
    <xf numFmtId="0" fontId="20" fillId="2" borderId="36" xfId="0" applyFont="1" applyFill="1" applyBorder="1" applyAlignment="1" applyProtection="1">
      <alignment horizontal="right" vertical="center" wrapText="1" readingOrder="2"/>
      <protection/>
    </xf>
    <xf numFmtId="0" fontId="20" fillId="2" borderId="51" xfId="0" applyFont="1" applyFill="1" applyBorder="1" applyAlignment="1" applyProtection="1">
      <alignment horizontal="right" vertical="center" wrapText="1" readingOrder="2"/>
      <protection/>
    </xf>
    <xf numFmtId="173" fontId="8" fillId="0" borderId="6" xfId="21" applyNumberFormat="1" applyFont="1" applyBorder="1" applyAlignment="1" applyProtection="1" quotePrefix="1">
      <alignment horizontal="center" vertical="center"/>
      <protection locked="0"/>
    </xf>
    <xf numFmtId="0" fontId="37" fillId="3" borderId="0" xfId="0" applyFont="1" applyFill="1" applyProtection="1">
      <protection/>
    </xf>
    <xf numFmtId="0" fontId="37" fillId="3" borderId="0" xfId="0" applyFont="1" applyFill="1" applyAlignment="1" applyProtection="1">
      <alignment vertical="center"/>
      <protection/>
    </xf>
    <xf numFmtId="0" fontId="0" fillId="0" borderId="52" xfId="0" applyBorder="1" applyAlignment="1" applyProtection="1" quotePrefix="1">
      <alignment horizontal="center"/>
      <protection/>
    </xf>
    <xf numFmtId="0" fontId="7" fillId="7" borderId="16" xfId="0" applyFont="1" applyFill="1" applyBorder="1" applyAlignment="1" applyProtection="1">
      <alignment horizontal="center" wrapText="1" readingOrder="2"/>
      <protection/>
    </xf>
    <xf numFmtId="0" fontId="7" fillId="7" borderId="6" xfId="0" applyFont="1" applyFill="1" applyBorder="1" applyAlignment="1" applyProtection="1">
      <alignment horizontal="center" wrapText="1" readingOrder="2"/>
      <protection/>
    </xf>
    <xf numFmtId="0" fontId="9" fillId="2" borderId="6" xfId="0" applyFont="1" applyFill="1" applyBorder="1" applyAlignment="1" applyProtection="1">
      <alignment horizontal="center" vertical="center" wrapText="1" readingOrder="2"/>
      <protection/>
    </xf>
    <xf numFmtId="0" fontId="9" fillId="0" borderId="6" xfId="0" applyFont="1" applyBorder="1" applyAlignment="1" applyProtection="1">
      <alignment vertical="center" wrapText="1" readingOrder="2"/>
      <protection locked="0"/>
    </xf>
    <xf numFmtId="3" fontId="9" fillId="0" borderId="6" xfId="21" applyNumberFormat="1" applyFont="1" applyBorder="1" applyAlignment="1" applyProtection="1">
      <alignment horizontal="center" vertical="center" wrapText="1"/>
      <protection locked="0"/>
    </xf>
    <xf numFmtId="3" fontId="9" fillId="0" borderId="6" xfId="0" applyNumberFormat="1" applyFont="1" applyBorder="1" applyAlignment="1" applyProtection="1">
      <alignment horizontal="center" vertical="center" wrapText="1" readingOrder="2"/>
      <protection locked="0"/>
    </xf>
    <xf numFmtId="3" fontId="9" fillId="0" borderId="6" xfId="21" applyNumberFormat="1" applyFont="1" applyBorder="1" applyAlignment="1" applyProtection="1" quotePrefix="1">
      <alignment horizontal="center" vertical="center" wrapText="1"/>
      <protection locked="0"/>
    </xf>
    <xf numFmtId="0" fontId="7" fillId="2" borderId="6" xfId="0" applyFont="1" applyFill="1" applyBorder="1" applyAlignment="1" applyProtection="1">
      <alignment vertical="center" wrapText="1" readingOrder="2"/>
      <protection/>
    </xf>
    <xf numFmtId="0" fontId="7" fillId="2" borderId="6" xfId="0" applyFont="1" applyFill="1" applyBorder="1" applyAlignment="1" applyProtection="1">
      <alignment horizontal="center" vertical="center" wrapText="1" readingOrder="2"/>
      <protection/>
    </xf>
    <xf numFmtId="3" fontId="9" fillId="2" borderId="6" xfId="0" applyNumberFormat="1" applyFont="1" applyFill="1" applyBorder="1" applyAlignment="1" applyProtection="1">
      <alignment horizontal="center" vertical="center" wrapText="1" readingOrder="2"/>
      <protection/>
    </xf>
    <xf numFmtId="3" fontId="9" fillId="8" borderId="6" xfId="0" applyNumberFormat="1" applyFont="1" applyFill="1" applyBorder="1" applyAlignment="1" applyProtection="1">
      <alignment horizontal="center" vertical="center" wrapText="1" readingOrder="2"/>
      <protection/>
    </xf>
    <xf numFmtId="14" fontId="16" fillId="2" borderId="7" xfId="0" applyNumberFormat="1" applyFont="1" applyFill="1" applyBorder="1" applyAlignment="1" applyProtection="1">
      <alignment vertical="center" wrapText="1" readingOrder="2"/>
      <protection/>
    </xf>
    <xf numFmtId="0" fontId="20" fillId="2" borderId="45" xfId="0" applyFont="1" applyFill="1" applyBorder="1" applyAlignment="1" applyProtection="1">
      <alignment horizontal="right" vertical="center" wrapText="1" readingOrder="2"/>
      <protection/>
    </xf>
    <xf numFmtId="0" fontId="39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2" borderId="53" xfId="0" applyFont="1" applyFill="1" applyBorder="1" applyAlignment="1" applyProtection="1">
      <alignment horizontal="center" vertical="top" wrapText="1" readingOrder="2"/>
      <protection/>
    </xf>
    <xf numFmtId="0" fontId="7" fillId="2" borderId="54" xfId="0" applyFont="1" applyFill="1" applyBorder="1" applyAlignment="1" applyProtection="1">
      <alignment horizontal="center" vertical="top" wrapText="1" readingOrder="2"/>
      <protection/>
    </xf>
    <xf numFmtId="0" fontId="7" fillId="2" borderId="55" xfId="0" applyFont="1" applyFill="1" applyBorder="1" applyAlignment="1" applyProtection="1">
      <alignment horizontal="center" vertical="top" wrapText="1" readingOrder="2"/>
      <protection/>
    </xf>
    <xf numFmtId="0" fontId="9" fillId="2" borderId="55" xfId="0" applyFont="1" applyFill="1" applyBorder="1" applyAlignment="1" applyProtection="1">
      <alignment horizontal="center" vertical="top" wrapText="1" readingOrder="2"/>
      <protection/>
    </xf>
    <xf numFmtId="0" fontId="9" fillId="2" borderId="56" xfId="0" applyFont="1" applyFill="1" applyBorder="1" applyAlignment="1" applyProtection="1">
      <alignment horizontal="center" vertical="top" wrapText="1" readingOrder="2"/>
      <protection/>
    </xf>
    <xf numFmtId="0" fontId="20" fillId="2" borderId="57" xfId="0" applyFont="1" applyFill="1" applyBorder="1" applyAlignment="1" applyProtection="1">
      <alignment horizontal="center" vertical="top" wrapText="1" readingOrder="2"/>
      <protection/>
    </xf>
    <xf numFmtId="0" fontId="20" fillId="2" borderId="58" xfId="0" applyFont="1" applyFill="1" applyBorder="1" applyAlignment="1" applyProtection="1">
      <alignment horizontal="center" vertical="top" wrapText="1" readingOrder="2"/>
      <protection/>
    </xf>
    <xf numFmtId="0" fontId="39" fillId="0" borderId="59" xfId="0" applyFont="1" applyBorder="1" applyAlignment="1">
      <alignment horizontal="center" vertical="top"/>
    </xf>
    <xf numFmtId="3" fontId="39" fillId="0" borderId="60" xfId="0" applyNumberFormat="1" applyFont="1" applyBorder="1" applyAlignment="1">
      <alignment horizontal="center" vertical="top"/>
    </xf>
    <xf numFmtId="3" fontId="3" fillId="8" borderId="60" xfId="0" applyNumberFormat="1" applyFont="1" applyFill="1" applyBorder="1" applyAlignment="1" applyProtection="1">
      <alignment horizontal="center" vertical="center" wrapText="1" readingOrder="2"/>
      <protection/>
    </xf>
    <xf numFmtId="0" fontId="39" fillId="0" borderId="61" xfId="0" applyFont="1" applyBorder="1" applyAlignment="1">
      <alignment horizontal="center" vertical="top"/>
    </xf>
    <xf numFmtId="3" fontId="39" fillId="0" borderId="62" xfId="0" applyNumberFormat="1" applyFont="1" applyBorder="1" applyAlignment="1">
      <alignment horizontal="center" vertical="top"/>
    </xf>
    <xf numFmtId="3" fontId="3" fillId="8" borderId="62" xfId="0" applyNumberFormat="1" applyFont="1" applyFill="1" applyBorder="1" applyAlignment="1" applyProtection="1">
      <alignment horizontal="center" vertical="center" wrapText="1" readingOrder="2"/>
      <protection/>
    </xf>
    <xf numFmtId="0" fontId="39" fillId="0" borderId="63" xfId="0" applyFont="1" applyBorder="1" applyAlignment="1">
      <alignment horizontal="center" vertical="top"/>
    </xf>
    <xf numFmtId="3" fontId="39" fillId="0" borderId="64" xfId="0" applyNumberFormat="1" applyFont="1" applyBorder="1" applyAlignment="1">
      <alignment horizontal="center" vertical="top"/>
    </xf>
    <xf numFmtId="3" fontId="3" fillId="8" borderId="64" xfId="0" applyNumberFormat="1" applyFont="1" applyFill="1" applyBorder="1" applyAlignment="1" applyProtection="1">
      <alignment horizontal="center" vertical="center" wrapText="1" readingOrder="2"/>
      <protection/>
    </xf>
    <xf numFmtId="0" fontId="39" fillId="0" borderId="65" xfId="0" applyFont="1" applyBorder="1" applyAlignment="1">
      <alignment horizontal="center" vertical="top"/>
    </xf>
    <xf numFmtId="0" fontId="7" fillId="16" borderId="66" xfId="0" applyFont="1" applyFill="1" applyBorder="1" applyAlignment="1" applyProtection="1">
      <alignment horizontal="center" vertical="top" wrapText="1" readingOrder="2"/>
      <protection/>
    </xf>
    <xf numFmtId="3" fontId="7" fillId="16" borderId="66" xfId="0" applyNumberFormat="1" applyFont="1" applyFill="1" applyBorder="1" applyAlignment="1" applyProtection="1">
      <alignment horizontal="center" vertical="top" wrapText="1" readingOrder="2"/>
      <protection/>
    </xf>
    <xf numFmtId="3" fontId="7" fillId="16" borderId="67" xfId="0" applyNumberFormat="1" applyFont="1" applyFill="1" applyBorder="1" applyAlignment="1" applyProtection="1">
      <alignment horizontal="center" vertical="top" wrapText="1" readingOrder="2"/>
      <protection/>
    </xf>
    <xf numFmtId="3" fontId="7" fillId="16" borderId="57" xfId="0" applyNumberFormat="1" applyFont="1" applyFill="1" applyBorder="1" applyAlignment="1" applyProtection="1">
      <alignment horizontal="center" vertical="top" wrapText="1" readingOrder="2"/>
      <protection/>
    </xf>
    <xf numFmtId="3" fontId="7" fillId="16" borderId="68" xfId="0" applyNumberFormat="1" applyFont="1" applyFill="1" applyBorder="1" applyAlignment="1" applyProtection="1">
      <alignment horizontal="center" vertical="top" wrapText="1" readingOrder="2"/>
      <protection/>
    </xf>
    <xf numFmtId="0" fontId="39" fillId="16" borderId="65" xfId="0" applyFont="1" applyFill="1" applyBorder="1" applyAlignment="1">
      <alignment horizontal="center" vertical="top"/>
    </xf>
    <xf numFmtId="0" fontId="39" fillId="16" borderId="69" xfId="0" applyFont="1" applyFill="1" applyBorder="1" applyAlignment="1">
      <alignment horizontal="center" vertical="top"/>
    </xf>
    <xf numFmtId="3" fontId="0" fillId="0" borderId="70" xfId="0" applyNumberFormat="1" applyBorder="1" applyAlignment="1" applyProtection="1">
      <alignment horizontal="center" vertical="top"/>
      <protection locked="0"/>
    </xf>
    <xf numFmtId="3" fontId="0" fillId="0" borderId="71" xfId="0" applyNumberFormat="1" applyBorder="1" applyAlignment="1" applyProtection="1">
      <alignment horizontal="center" vertical="top"/>
      <protection locked="0"/>
    </xf>
    <xf numFmtId="0" fontId="0" fillId="0" borderId="6" xfId="0" applyNumberFormat="1" applyBorder="1" applyAlignment="1" applyProtection="1">
      <alignment horizontal="center" vertical="top"/>
      <protection locked="0"/>
    </xf>
    <xf numFmtId="3" fontId="0" fillId="0" borderId="6" xfId="0" applyNumberFormat="1" applyBorder="1" applyAlignment="1" applyProtection="1">
      <alignment horizontal="center" vertical="top"/>
      <protection locked="0"/>
    </xf>
    <xf numFmtId="3" fontId="0" fillId="0" borderId="25" xfId="0" applyNumberFormat="1" applyBorder="1" applyAlignment="1" applyProtection="1">
      <alignment horizontal="center" vertical="top"/>
      <protection locked="0"/>
    </xf>
    <xf numFmtId="0" fontId="0" fillId="0" borderId="72" xfId="0" applyNumberFormat="1" applyBorder="1" applyAlignment="1" applyProtection="1">
      <alignment horizontal="center" vertical="top"/>
      <protection locked="0"/>
    </xf>
    <xf numFmtId="3" fontId="0" fillId="0" borderId="72" xfId="0" applyNumberFormat="1" applyBorder="1" applyAlignment="1" applyProtection="1">
      <alignment horizontal="center" vertical="top"/>
      <protection locked="0"/>
    </xf>
    <xf numFmtId="3" fontId="0" fillId="0" borderId="73" xfId="0" applyNumberFormat="1" applyBorder="1" applyAlignment="1" applyProtection="1">
      <alignment horizontal="center" vertical="top"/>
      <protection locked="0"/>
    </xf>
    <xf numFmtId="3" fontId="39" fillId="0" borderId="60" xfId="0" applyNumberFormat="1" applyFont="1" applyBorder="1" applyAlignment="1" applyProtection="1">
      <alignment horizontal="center" vertical="top"/>
      <protection locked="0"/>
    </xf>
    <xf numFmtId="3" fontId="39" fillId="0" borderId="62" xfId="0" applyNumberFormat="1" applyFont="1" applyBorder="1" applyAlignment="1" applyProtection="1">
      <alignment horizontal="center" vertical="top"/>
      <protection locked="0"/>
    </xf>
    <xf numFmtId="3" fontId="39" fillId="0" borderId="64" xfId="0" applyNumberFormat="1" applyFont="1" applyBorder="1" applyAlignment="1" applyProtection="1">
      <alignment horizontal="center" vertical="top"/>
      <protection locked="0"/>
    </xf>
    <xf numFmtId="0" fontId="0" fillId="0" borderId="74" xfId="0" applyBorder="1" applyAlignment="1" applyProtection="1">
      <alignment horizontal="center" vertical="top"/>
      <protection locked="0"/>
    </xf>
    <xf numFmtId="0" fontId="0" fillId="0" borderId="62" xfId="0" applyFill="1" applyBorder="1" applyAlignment="1" applyProtection="1">
      <alignment horizontal="center" vertical="top"/>
      <protection locked="0"/>
    </xf>
    <xf numFmtId="0" fontId="0" fillId="0" borderId="75" xfId="0" applyBorder="1" applyAlignment="1" applyProtection="1">
      <alignment horizontal="center" vertical="top"/>
      <protection locked="0"/>
    </xf>
    <xf numFmtId="0" fontId="0" fillId="0" borderId="64" xfId="0" applyFill="1" applyBorder="1" applyAlignment="1" applyProtection="1">
      <alignment horizontal="center" vertical="top"/>
      <protection locked="0"/>
    </xf>
    <xf numFmtId="0" fontId="0" fillId="0" borderId="76" xfId="0" applyBorder="1" applyAlignment="1" applyProtection="1">
      <alignment horizontal="center" vertical="top"/>
      <protection locked="0"/>
    </xf>
    <xf numFmtId="0" fontId="0" fillId="0" borderId="70" xfId="0" applyNumberFormat="1" applyFont="1" applyBorder="1" applyAlignment="1" applyProtection="1">
      <alignment horizontal="center" vertical="top"/>
      <protection locked="0"/>
    </xf>
    <xf numFmtId="3" fontId="0" fillId="0" borderId="70" xfId="0" applyNumberFormat="1" applyFont="1" applyBorder="1" applyAlignment="1" applyProtection="1">
      <alignment horizontal="center" vertical="top"/>
      <protection locked="0"/>
    </xf>
    <xf numFmtId="3" fontId="0" fillId="0" borderId="71" xfId="0" applyNumberFormat="1" applyFont="1" applyBorder="1" applyAlignment="1" applyProtection="1">
      <alignment horizontal="center" vertical="top"/>
      <protection locked="0"/>
    </xf>
    <xf numFmtId="4" fontId="7" fillId="2" borderId="13" xfId="0" applyNumberFormat="1" applyFont="1" applyFill="1" applyBorder="1" applyAlignment="1" applyProtection="1">
      <alignment horizontal="center" vertical="center" wrapText="1" readingOrder="2"/>
      <protection/>
    </xf>
    <xf numFmtId="0" fontId="20" fillId="8" borderId="13" xfId="0" applyFont="1" applyFill="1" applyBorder="1" applyAlignment="1" applyProtection="1">
      <alignment horizontal="center" wrapText="1" readingOrder="2"/>
      <protection/>
    </xf>
    <xf numFmtId="3" fontId="3" fillId="2" borderId="10" xfId="0" applyNumberFormat="1" applyFont="1" applyFill="1" applyBorder="1" applyAlignment="1" applyProtection="1">
      <alignment horizontal="center" vertical="center" wrapText="1" readingOrder="2"/>
      <protection/>
    </xf>
    <xf numFmtId="14" fontId="21" fillId="0" borderId="77" xfId="0" applyNumberFormat="1" applyFont="1" applyFill="1" applyBorder="1" applyAlignment="1" applyProtection="1">
      <alignment horizontal="center"/>
      <protection locked="0"/>
    </xf>
    <xf numFmtId="0" fontId="3" fillId="2" borderId="16" xfId="0" applyFont="1" applyFill="1" applyBorder="1" applyAlignment="1" applyProtection="1">
      <alignment horizontal="center" wrapText="1"/>
      <protection/>
    </xf>
    <xf numFmtId="0" fontId="23" fillId="9" borderId="28" xfId="0" applyFont="1" applyFill="1" applyBorder="1" applyAlignment="1" applyProtection="1">
      <alignment horizontal="center" wrapText="1"/>
      <protection/>
    </xf>
    <xf numFmtId="0" fontId="23" fillId="7" borderId="28" xfId="0" applyFont="1" applyFill="1" applyBorder="1" applyAlignment="1" applyProtection="1">
      <alignment horizontal="center" wrapText="1"/>
      <protection/>
    </xf>
    <xf numFmtId="0" fontId="0" fillId="0" borderId="0" xfId="0" applyFont="1" applyFill="1" applyBorder="1" applyAlignment="1" applyProtection="1">
      <alignment horizontal="center"/>
      <protection/>
    </xf>
    <xf numFmtId="0" fontId="10" fillId="2" borderId="78" xfId="21" applyFill="1" applyBorder="1" applyAlignment="1" applyProtection="1">
      <alignment/>
      <protection/>
    </xf>
    <xf numFmtId="9" fontId="16" fillId="0" borderId="79" xfId="15" applyNumberFormat="1" applyFont="1" applyFill="1" applyBorder="1" applyAlignment="1" applyProtection="1">
      <alignment horizontal="center" vertical="top" wrapText="1" readingOrder="2"/>
      <protection/>
    </xf>
    <xf numFmtId="3" fontId="9" fillId="0" borderId="27" xfId="0" applyNumberFormat="1" applyFont="1" applyBorder="1" applyAlignment="1" applyProtection="1">
      <alignment horizontal="center" vertical="center" wrapText="1" readingOrder="2"/>
      <protection/>
    </xf>
    <xf numFmtId="9" fontId="9" fillId="0" borderId="8" xfId="15" applyFont="1" applyBorder="1" applyAlignment="1" applyProtection="1">
      <alignment horizontal="center" vertical="center" wrapText="1" readingOrder="1"/>
      <protection/>
    </xf>
    <xf numFmtId="170" fontId="9" fillId="9" borderId="8" xfId="0" applyNumberFormat="1" applyFont="1" applyFill="1" applyBorder="1" applyAlignment="1" applyProtection="1">
      <alignment horizontal="center" vertical="center" wrapText="1"/>
      <protection/>
    </xf>
    <xf numFmtId="170" fontId="9" fillId="0" borderId="8" xfId="0" applyNumberFormat="1" applyFont="1" applyFill="1" applyBorder="1" applyAlignment="1" applyProtection="1">
      <alignment horizontal="center" vertical="center" wrapText="1"/>
      <protection/>
    </xf>
    <xf numFmtId="3" fontId="9" fillId="0" borderId="23" xfId="0" applyNumberFormat="1" applyFont="1" applyBorder="1" applyAlignment="1" applyProtection="1">
      <alignment horizontal="right" vertical="center" wrapText="1" readingOrder="2"/>
      <protection/>
    </xf>
    <xf numFmtId="0" fontId="9" fillId="7" borderId="11" xfId="0" applyFont="1" applyFill="1" applyBorder="1" applyProtection="1">
      <protection/>
    </xf>
    <xf numFmtId="0" fontId="7" fillId="9" borderId="11" xfId="0" applyFont="1" applyFill="1" applyBorder="1" applyAlignment="1" applyProtection="1">
      <alignment horizontal="center" wrapText="1" readingOrder="2"/>
      <protection/>
    </xf>
    <xf numFmtId="0" fontId="9" fillId="9" borderId="11" xfId="0" applyFont="1" applyFill="1" applyBorder="1" applyProtection="1">
      <protection/>
    </xf>
    <xf numFmtId="0" fontId="9" fillId="13" borderId="25" xfId="0" applyFont="1" applyFill="1" applyBorder="1" applyAlignment="1" applyProtection="1">
      <alignment horizontal="center"/>
      <protection/>
    </xf>
    <xf numFmtId="0" fontId="42" fillId="0" borderId="0" xfId="0" applyFont="1"/>
    <xf numFmtId="0" fontId="9" fillId="3" borderId="0" xfId="0" applyFont="1" applyFill="1" applyProtection="1" quotePrefix="1">
      <protection/>
    </xf>
    <xf numFmtId="3" fontId="7" fillId="9" borderId="12" xfId="0" applyNumberFormat="1" applyFont="1" applyFill="1" applyBorder="1" applyAlignment="1" applyProtection="1">
      <alignment horizontal="center" vertical="center" wrapText="1" readingOrder="2"/>
      <protection/>
    </xf>
    <xf numFmtId="0" fontId="44" fillId="0" borderId="0" xfId="0" applyFont="1"/>
    <xf numFmtId="0" fontId="9" fillId="13" borderId="12" xfId="0" applyFont="1" applyFill="1" applyBorder="1" applyAlignment="1" applyProtection="1">
      <alignment horizontal="center" wrapText="1"/>
      <protection/>
    </xf>
    <xf numFmtId="0" fontId="9" fillId="3" borderId="6" xfId="0" applyFont="1" applyFill="1" applyBorder="1" applyProtection="1">
      <protection/>
    </xf>
    <xf numFmtId="0" fontId="9" fillId="3" borderId="6" xfId="0" applyFont="1" applyFill="1" applyBorder="1" applyAlignment="1" applyProtection="1">
      <alignment horizontal="center"/>
      <protection/>
    </xf>
    <xf numFmtId="0" fontId="9" fillId="17" borderId="6" xfId="0" applyFont="1" applyFill="1" applyBorder="1" applyAlignment="1" applyProtection="1">
      <alignment horizontal="center"/>
      <protection/>
    </xf>
    <xf numFmtId="0" fontId="9" fillId="17" borderId="6" xfId="0" applyFont="1" applyFill="1" applyBorder="1" applyProtection="1">
      <protection/>
    </xf>
    <xf numFmtId="0" fontId="9" fillId="18" borderId="6" xfId="0" applyFont="1" applyFill="1" applyBorder="1" applyProtection="1">
      <protection/>
    </xf>
    <xf numFmtId="167" fontId="9" fillId="18" borderId="6" xfId="0" applyNumberFormat="1" applyFont="1" applyFill="1" applyBorder="1" applyProtection="1">
      <protection/>
    </xf>
    <xf numFmtId="0" fontId="46" fillId="0" borderId="0" xfId="0" applyFont="1"/>
    <xf numFmtId="0" fontId="23" fillId="9" borderId="28" xfId="0" applyFont="1" applyFill="1" applyBorder="1" applyAlignment="1" applyProtection="1">
      <alignment horizontal="center" wrapText="1"/>
      <protection/>
    </xf>
    <xf numFmtId="0" fontId="23" fillId="7" borderId="28" xfId="0" applyFont="1" applyFill="1" applyBorder="1" applyAlignment="1" applyProtection="1">
      <alignment horizontal="center" wrapText="1"/>
      <protection/>
    </xf>
    <xf numFmtId="0" fontId="16" fillId="2" borderId="7" xfId="0" applyFont="1" applyFill="1" applyBorder="1" applyAlignment="1" applyProtection="1">
      <alignment horizontal="right" vertical="top" wrapText="1" readingOrder="2"/>
      <protection/>
    </xf>
    <xf numFmtId="3" fontId="9" fillId="0" borderId="6" xfId="21" applyNumberFormat="1" applyFont="1" applyBorder="1" applyAlignment="1" applyProtection="1">
      <alignment horizontal="center" vertical="center"/>
      <protection locked="0"/>
    </xf>
    <xf numFmtId="3" fontId="9" fillId="0" borderId="6" xfId="21" applyNumberFormat="1" applyFont="1" applyBorder="1" applyAlignment="1" applyProtection="1" quotePrefix="1">
      <alignment horizontal="center" vertical="center"/>
      <protection locked="0"/>
    </xf>
    <xf numFmtId="0" fontId="35" fillId="0" borderId="0" xfId="0" applyFont="1" applyProtection="1">
      <protection/>
    </xf>
    <xf numFmtId="0" fontId="35" fillId="0" borderId="0" xfId="0" applyFont="1" applyAlignment="1" applyProtection="1">
      <alignment horizontal="right"/>
      <protection/>
    </xf>
    <xf numFmtId="0" fontId="0" fillId="0" borderId="60" xfId="0" applyFont="1" applyFill="1" applyBorder="1" applyAlignment="1" applyProtection="1">
      <alignment horizontal="center" vertical="top"/>
      <protection locked="0"/>
    </xf>
    <xf numFmtId="0" fontId="0" fillId="0" borderId="62" xfId="0" applyFont="1" applyFill="1" applyBorder="1" applyAlignment="1" applyProtection="1">
      <alignment horizontal="center" vertical="top"/>
      <protection locked="0"/>
    </xf>
    <xf numFmtId="0" fontId="0" fillId="0" borderId="75" xfId="0" applyFont="1" applyBorder="1" applyAlignment="1" applyProtection="1">
      <alignment horizontal="center" vertical="top"/>
      <protection locked="0"/>
    </xf>
    <xf numFmtId="0" fontId="9" fillId="0" borderId="0" xfId="0" applyFont="1" applyBorder="1" applyAlignment="1" applyProtection="1">
      <alignment horizontal="center" vertical="top" wrapText="1"/>
      <protection/>
    </xf>
    <xf numFmtId="0" fontId="9" fillId="0" borderId="52" xfId="0" applyFont="1" applyBorder="1" applyAlignment="1" applyProtection="1">
      <alignment horizontal="center" vertical="top" wrapText="1"/>
      <protection/>
    </xf>
    <xf numFmtId="0" fontId="9" fillId="0" borderId="1" xfId="0" applyFont="1" applyBorder="1" applyAlignment="1" applyProtection="1">
      <alignment horizontal="center" vertical="top" wrapText="1"/>
      <protection/>
    </xf>
    <xf numFmtId="49" fontId="28" fillId="3" borderId="40" xfId="0" applyNumberFormat="1" applyFont="1" applyFill="1" applyBorder="1" applyAlignment="1" applyProtection="1">
      <alignment horizontal="center" vertical="center" wrapText="1"/>
      <protection locked="0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40" xfId="0" applyFont="1" applyBorder="1" applyAlignment="1" applyProtection="1">
      <alignment horizontal="center" vertical="center" wrapText="1"/>
      <protection locked="0"/>
    </xf>
    <xf numFmtId="0" fontId="29" fillId="0" borderId="12" xfId="0" applyFont="1" applyBorder="1" applyAlignment="1" applyProtection="1">
      <alignment horizontal="center" vertical="center" wrapText="1"/>
      <protection locked="0"/>
    </xf>
    <xf numFmtId="0" fontId="3" fillId="2" borderId="40" xfId="0" applyFont="1" applyFill="1" applyBorder="1" applyAlignment="1" applyProtection="1">
      <alignment horizontal="center" wrapText="1"/>
      <protection/>
    </xf>
    <xf numFmtId="0" fontId="3" fillId="2" borderId="12" xfId="0" applyFont="1" applyFill="1" applyBorder="1" applyAlignment="1" applyProtection="1">
      <alignment horizontal="center" wrapText="1"/>
      <protection/>
    </xf>
    <xf numFmtId="49" fontId="21" fillId="0" borderId="40" xfId="0" applyNumberFormat="1" applyFont="1" applyBorder="1" applyAlignment="1" applyProtection="1">
      <alignment horizontal="center" vertical="center" wrapText="1"/>
      <protection locked="0"/>
    </xf>
    <xf numFmtId="49" fontId="21" fillId="0" borderId="12" xfId="0" applyNumberFormat="1" applyFont="1" applyBorder="1" applyAlignment="1" applyProtection="1">
      <alignment horizontal="center" vertical="center" wrapText="1"/>
      <protection locked="0"/>
    </xf>
    <xf numFmtId="0" fontId="2" fillId="2" borderId="16" xfId="0" applyFont="1" applyFill="1" applyBorder="1" applyAlignment="1" applyProtection="1" quotePrefix="1">
      <alignment horizontal="center" vertical="top" wrapText="1" readingOrder="2"/>
      <protection/>
    </xf>
    <xf numFmtId="0" fontId="2" fillId="2" borderId="6" xfId="0" applyFont="1" applyFill="1" applyBorder="1" applyAlignment="1" applyProtection="1">
      <alignment horizontal="center" vertical="top" wrapText="1" readingOrder="2"/>
      <protection/>
    </xf>
    <xf numFmtId="0" fontId="2" fillId="2" borderId="38" xfId="0" applyFont="1" applyFill="1" applyBorder="1" applyAlignment="1" applyProtection="1">
      <alignment horizontal="center" vertical="top" wrapText="1" readingOrder="2"/>
      <protection/>
    </xf>
    <xf numFmtId="0" fontId="2" fillId="2" borderId="80" xfId="0" applyFont="1" applyFill="1" applyBorder="1" applyAlignment="1" applyProtection="1">
      <alignment horizontal="center" vertical="top" wrapText="1" readingOrder="2"/>
      <protection/>
    </xf>
    <xf numFmtId="0" fontId="3" fillId="2" borderId="6" xfId="0" applyFont="1" applyFill="1" applyBorder="1" applyAlignment="1" applyProtection="1">
      <alignment horizontal="center" wrapText="1"/>
      <protection/>
    </xf>
    <xf numFmtId="0" fontId="3" fillId="2" borderId="13" xfId="0" applyFont="1" applyFill="1" applyBorder="1" applyAlignment="1" applyProtection="1">
      <alignment horizontal="center" wrapText="1"/>
      <protection/>
    </xf>
    <xf numFmtId="0" fontId="5" fillId="2" borderId="78" xfId="0" applyFont="1" applyFill="1" applyBorder="1" applyAlignment="1" applyProtection="1">
      <alignment horizontal="center" wrapText="1" readingOrder="2"/>
      <protection/>
    </xf>
    <xf numFmtId="0" fontId="30" fillId="0" borderId="6" xfId="0" applyFont="1" applyFill="1" applyBorder="1" applyAlignment="1" applyProtection="1">
      <alignment horizontal="center" wrapText="1" readingOrder="2"/>
      <protection locked="0"/>
    </xf>
    <xf numFmtId="0" fontId="30" fillId="0" borderId="13" xfId="0" applyFont="1" applyFill="1" applyBorder="1" applyAlignment="1" applyProtection="1">
      <alignment horizontal="center" wrapText="1" readingOrder="2"/>
      <protection locked="0"/>
    </xf>
    <xf numFmtId="0" fontId="5" fillId="2" borderId="78" xfId="0" applyFont="1" applyFill="1" applyBorder="1" applyAlignment="1" applyProtection="1">
      <alignment horizontal="center" vertical="top" wrapText="1" readingOrder="2"/>
      <protection/>
    </xf>
    <xf numFmtId="0" fontId="5" fillId="2" borderId="81" xfId="0" applyFont="1" applyFill="1" applyBorder="1" applyAlignment="1" applyProtection="1">
      <alignment horizontal="center" vertical="top" wrapText="1" readingOrder="2"/>
      <protection/>
    </xf>
    <xf numFmtId="0" fontId="5" fillId="2" borderId="41" xfId="0" applyFont="1" applyFill="1" applyBorder="1" applyAlignment="1" applyProtection="1">
      <alignment horizontal="center" vertical="top" wrapText="1" readingOrder="2"/>
      <protection/>
    </xf>
    <xf numFmtId="0" fontId="30" fillId="0" borderId="40" xfId="0" applyFont="1" applyFill="1" applyBorder="1" applyAlignment="1" applyProtection="1">
      <alignment horizontal="right"/>
      <protection locked="0"/>
    </xf>
    <xf numFmtId="0" fontId="30" fillId="0" borderId="12" xfId="0" applyFont="1" applyFill="1" applyBorder="1" applyAlignment="1" applyProtection="1">
      <alignment horizontal="right"/>
      <protection locked="0"/>
    </xf>
    <xf numFmtId="0" fontId="30" fillId="0" borderId="25" xfId="0" applyFont="1" applyFill="1" applyBorder="1" applyAlignment="1" applyProtection="1">
      <alignment horizontal="center" wrapText="1" readingOrder="2"/>
      <protection locked="0"/>
    </xf>
    <xf numFmtId="0" fontId="30" fillId="0" borderId="12" xfId="0" applyFont="1" applyFill="1" applyBorder="1" applyAlignment="1" applyProtection="1">
      <alignment horizontal="center" wrapText="1" readingOrder="2"/>
      <protection locked="0"/>
    </xf>
    <xf numFmtId="0" fontId="3" fillId="2" borderId="40" xfId="0" applyFont="1" applyFill="1" applyBorder="1" applyAlignment="1" applyProtection="1">
      <alignment horizontal="center" vertical="top" wrapText="1"/>
      <protection/>
    </xf>
    <xf numFmtId="0" fontId="3" fillId="2" borderId="12" xfId="0" applyFont="1" applyFill="1" applyBorder="1" applyAlignment="1" applyProtection="1">
      <alignment horizontal="center" vertical="top" wrapText="1"/>
      <protection/>
    </xf>
    <xf numFmtId="0" fontId="3" fillId="2" borderId="7" xfId="0" applyFont="1" applyFill="1" applyBorder="1" applyAlignment="1" applyProtection="1">
      <alignment horizontal="center" wrapText="1"/>
      <protection/>
    </xf>
    <xf numFmtId="0" fontId="2" fillId="2" borderId="40" xfId="0" applyFont="1" applyFill="1" applyBorder="1" applyAlignment="1" applyProtection="1">
      <alignment horizontal="center" vertical="top" wrapText="1" readingOrder="2"/>
      <protection/>
    </xf>
    <xf numFmtId="0" fontId="2" fillId="2" borderId="7" xfId="0" applyFont="1" applyFill="1" applyBorder="1" applyAlignment="1" applyProtection="1">
      <alignment horizontal="center" vertical="top" wrapText="1" readingOrder="2"/>
      <protection/>
    </xf>
    <xf numFmtId="0" fontId="2" fillId="2" borderId="47" xfId="0" applyFont="1" applyFill="1" applyBorder="1" applyAlignment="1" applyProtection="1">
      <alignment horizontal="center" vertical="top" wrapText="1" readingOrder="2"/>
      <protection/>
    </xf>
    <xf numFmtId="0" fontId="3" fillId="2" borderId="16" xfId="0" applyFont="1" applyFill="1" applyBorder="1" applyAlignment="1" applyProtection="1">
      <alignment horizontal="center" vertical="center" wrapText="1"/>
      <protection/>
    </xf>
    <xf numFmtId="0" fontId="10" fillId="0" borderId="25" xfId="21" applyBorder="1" applyAlignment="1" applyProtection="1">
      <alignment/>
      <protection locked="0"/>
    </xf>
    <xf numFmtId="0" fontId="0" fillId="0" borderId="47" xfId="0" applyBorder="1" applyProtection="1">
      <protection locked="0"/>
    </xf>
    <xf numFmtId="1" fontId="28" fillId="3" borderId="7" xfId="0" applyNumberFormat="1" applyFont="1" applyFill="1" applyBorder="1" applyAlignment="1" applyProtection="1">
      <alignment horizontal="center" vertical="top" wrapText="1"/>
      <protection locked="0"/>
    </xf>
    <xf numFmtId="1" fontId="28" fillId="3" borderId="47" xfId="0" applyNumberFormat="1" applyFont="1" applyFill="1" applyBorder="1" applyAlignment="1" applyProtection="1">
      <alignment horizontal="center" vertical="top" wrapText="1"/>
      <protection locked="0"/>
    </xf>
    <xf numFmtId="0" fontId="3" fillId="10" borderId="25" xfId="0" applyFont="1" applyFill="1" applyBorder="1" applyAlignment="1" applyProtection="1">
      <alignment horizontal="center" vertical="top" wrapText="1"/>
      <protection/>
    </xf>
    <xf numFmtId="0" fontId="3" fillId="10" borderId="47" xfId="0" applyFont="1" applyFill="1" applyBorder="1" applyAlignment="1" applyProtection="1">
      <alignment horizontal="center" vertical="top" wrapText="1"/>
      <protection/>
    </xf>
    <xf numFmtId="0" fontId="45" fillId="2" borderId="78" xfId="21" applyFont="1" applyFill="1" applyBorder="1" applyAlignment="1" applyProtection="1">
      <alignment horizontal="center"/>
      <protection/>
    </xf>
    <xf numFmtId="0" fontId="45" fillId="2" borderId="81" xfId="21" applyFont="1" applyFill="1" applyBorder="1" applyAlignment="1" applyProtection="1">
      <alignment horizontal="center"/>
      <protection/>
    </xf>
    <xf numFmtId="0" fontId="10" fillId="2" borderId="41" xfId="21" applyFill="1" applyBorder="1" applyAlignment="1" applyProtection="1">
      <alignment horizontal="right"/>
      <protection/>
    </xf>
    <xf numFmtId="0" fontId="10" fillId="2" borderId="78" xfId="21" applyFill="1" applyBorder="1" applyAlignment="1" applyProtection="1">
      <alignment horizontal="right"/>
      <protection/>
    </xf>
    <xf numFmtId="0" fontId="8" fillId="2" borderId="1" xfId="0" applyFont="1" applyFill="1" applyBorder="1" applyAlignment="1" applyProtection="1">
      <alignment horizontal="center"/>
      <protection/>
    </xf>
    <xf numFmtId="0" fontId="8" fillId="2" borderId="0" xfId="0" applyFont="1" applyFill="1" applyBorder="1" applyAlignment="1" applyProtection="1">
      <alignment horizontal="center"/>
      <protection/>
    </xf>
    <xf numFmtId="0" fontId="3" fillId="2" borderId="52" xfId="0" applyFont="1" applyFill="1" applyBorder="1" applyAlignment="1" applyProtection="1">
      <alignment horizontal="left"/>
      <protection/>
    </xf>
    <xf numFmtId="0" fontId="25" fillId="19" borderId="0" xfId="0" applyFont="1" applyFill="1" applyBorder="1" applyAlignment="1" applyProtection="1">
      <alignment horizontal="left" readingOrder="2"/>
      <protection/>
    </xf>
    <xf numFmtId="0" fontId="41" fillId="8" borderId="82" xfId="0" applyFont="1" applyFill="1" applyBorder="1" applyAlignment="1" applyProtection="1">
      <alignment horizontal="center" readingOrder="2"/>
      <protection locked="0"/>
    </xf>
    <xf numFmtId="0" fontId="41" fillId="8" borderId="83" xfId="0" applyFont="1" applyFill="1" applyBorder="1" applyAlignment="1" applyProtection="1">
      <alignment horizontal="center" readingOrder="2"/>
      <protection locked="0"/>
    </xf>
    <xf numFmtId="9" fontId="8" fillId="0" borderId="6" xfId="15" applyFont="1" applyBorder="1" applyAlignment="1" applyProtection="1">
      <alignment horizontal="center"/>
      <protection/>
    </xf>
    <xf numFmtId="0" fontId="9" fillId="0" borderId="0" xfId="0" applyFont="1" applyFill="1" applyBorder="1" applyAlignment="1" applyProtection="1">
      <alignment horizontal="right"/>
      <protection/>
    </xf>
    <xf numFmtId="0" fontId="3" fillId="2" borderId="44" xfId="0" applyFont="1" applyFill="1" applyBorder="1" applyAlignment="1" applyProtection="1">
      <alignment horizontal="left" vertical="center" wrapText="1" readingOrder="2"/>
      <protection/>
    </xf>
    <xf numFmtId="0" fontId="3" fillId="2" borderId="18" xfId="0" applyFont="1" applyFill="1" applyBorder="1" applyAlignment="1" applyProtection="1">
      <alignment horizontal="left" vertical="center" wrapText="1" readingOrder="2"/>
      <protection/>
    </xf>
    <xf numFmtId="0" fontId="3" fillId="2" borderId="84" xfId="0" applyFont="1" applyFill="1" applyBorder="1" applyAlignment="1" applyProtection="1">
      <alignment horizontal="left" vertical="center" wrapText="1" readingOrder="2"/>
      <protection/>
    </xf>
    <xf numFmtId="0" fontId="3" fillId="2" borderId="40" xfId="0" applyFont="1" applyFill="1" applyBorder="1" applyAlignment="1" applyProtection="1">
      <alignment horizontal="left" vertical="center" wrapText="1" readingOrder="2"/>
      <protection/>
    </xf>
    <xf numFmtId="0" fontId="3" fillId="2" borderId="7" xfId="0" applyFont="1" applyFill="1" applyBorder="1" applyAlignment="1" applyProtection="1">
      <alignment horizontal="left" vertical="center" wrapText="1" readingOrder="2"/>
      <protection/>
    </xf>
    <xf numFmtId="3" fontId="8" fillId="0" borderId="25" xfId="0" applyNumberFormat="1" applyFont="1" applyBorder="1" applyAlignment="1" applyProtection="1">
      <alignment horizontal="center"/>
      <protection/>
    </xf>
    <xf numFmtId="3" fontId="8" fillId="0" borderId="12" xfId="0" applyNumberFormat="1" applyFont="1" applyBorder="1" applyAlignment="1" applyProtection="1">
      <alignment horizontal="center"/>
      <protection/>
    </xf>
    <xf numFmtId="3" fontId="3" fillId="0" borderId="25" xfId="0" applyNumberFormat="1" applyFont="1" applyBorder="1" applyAlignment="1" applyProtection="1">
      <alignment horizontal="center"/>
      <protection/>
    </xf>
    <xf numFmtId="3" fontId="3" fillId="0" borderId="12" xfId="0" applyNumberFormat="1" applyFont="1" applyBorder="1" applyAlignment="1" applyProtection="1">
      <alignment horizontal="center"/>
      <protection/>
    </xf>
    <xf numFmtId="0" fontId="3" fillId="2" borderId="34" xfId="0" applyFont="1" applyFill="1" applyBorder="1" applyAlignment="1" applyProtection="1">
      <alignment horizontal="left" vertical="center" wrapText="1" readingOrder="2"/>
      <protection/>
    </xf>
    <xf numFmtId="0" fontId="3" fillId="2" borderId="20" xfId="0" applyFont="1" applyFill="1" applyBorder="1" applyAlignment="1" applyProtection="1">
      <alignment horizontal="left" vertical="center" wrapText="1" readingOrder="2"/>
      <protection/>
    </xf>
    <xf numFmtId="0" fontId="3" fillId="2" borderId="85" xfId="0" applyFont="1" applyFill="1" applyBorder="1" applyAlignment="1" applyProtection="1">
      <alignment horizontal="left" vertical="center" wrapText="1" readingOrder="2"/>
      <protection/>
    </xf>
    <xf numFmtId="3" fontId="3" fillId="0" borderId="0" xfId="0" applyNumberFormat="1" applyFont="1" applyBorder="1" applyAlignment="1" applyProtection="1">
      <alignment horizontal="right" wrapText="1" readingOrder="2"/>
      <protection/>
    </xf>
    <xf numFmtId="0" fontId="27" fillId="0" borderId="33" xfId="21" applyFont="1" applyBorder="1" applyAlignment="1" applyProtection="1">
      <alignment horizontal="center" wrapText="1"/>
      <protection/>
    </xf>
    <xf numFmtId="0" fontId="27" fillId="0" borderId="52" xfId="21" applyFont="1" applyBorder="1" applyAlignment="1" applyProtection="1">
      <alignment horizontal="center" wrapText="1"/>
      <protection/>
    </xf>
    <xf numFmtId="3" fontId="9" fillId="13" borderId="6" xfId="0" applyNumberFormat="1" applyFont="1" applyFill="1" applyBorder="1" applyAlignment="1" applyProtection="1">
      <alignment horizontal="center" wrapText="1"/>
      <protection/>
    </xf>
    <xf numFmtId="9" fontId="3" fillId="0" borderId="6" xfId="15" applyFont="1" applyBorder="1" applyAlignment="1" applyProtection="1">
      <alignment horizontal="center"/>
      <protection/>
    </xf>
    <xf numFmtId="0" fontId="9" fillId="13" borderId="25" xfId="0" applyFont="1" applyFill="1" applyBorder="1" applyAlignment="1" applyProtection="1">
      <alignment horizontal="center" wrapText="1"/>
      <protection/>
    </xf>
    <xf numFmtId="0" fontId="9" fillId="13" borderId="12" xfId="0" applyFont="1" applyFill="1" applyBorder="1" applyAlignment="1" applyProtection="1">
      <alignment horizontal="center" wrapText="1"/>
      <protection/>
    </xf>
    <xf numFmtId="0" fontId="16" fillId="2" borderId="32" xfId="0" applyFont="1" applyFill="1" applyBorder="1" applyAlignment="1" applyProtection="1">
      <alignment horizontal="right"/>
      <protection/>
    </xf>
    <xf numFmtId="0" fontId="16" fillId="2" borderId="9" xfId="0" applyFont="1" applyFill="1" applyBorder="1" applyAlignment="1" applyProtection="1">
      <alignment horizontal="right"/>
      <protection/>
    </xf>
    <xf numFmtId="0" fontId="23" fillId="9" borderId="28" xfId="0" applyFont="1" applyFill="1" applyBorder="1" applyAlignment="1" applyProtection="1">
      <alignment horizontal="center" wrapText="1"/>
      <protection/>
    </xf>
    <xf numFmtId="0" fontId="23" fillId="9" borderId="29" xfId="0" applyFont="1" applyFill="1" applyBorder="1" applyAlignment="1" applyProtection="1">
      <alignment horizontal="center" wrapText="1"/>
      <protection/>
    </xf>
    <xf numFmtId="14" fontId="16" fillId="2" borderId="9" xfId="0" applyNumberFormat="1" applyFont="1" applyFill="1" applyBorder="1" applyAlignment="1" applyProtection="1">
      <alignment horizontal="center" wrapText="1"/>
      <protection/>
    </xf>
    <xf numFmtId="0" fontId="3" fillId="2" borderId="86" xfId="0" applyFont="1" applyFill="1" applyBorder="1" applyAlignment="1" applyProtection="1" quotePrefix="1">
      <alignment horizontal="center" wrapText="1" readingOrder="2"/>
      <protection/>
    </xf>
    <xf numFmtId="0" fontId="3" fillId="2" borderId="87" xfId="0" applyFont="1" applyFill="1" applyBorder="1" applyAlignment="1" applyProtection="1">
      <alignment horizontal="center" wrapText="1" readingOrder="2"/>
      <protection/>
    </xf>
    <xf numFmtId="0" fontId="3" fillId="2" borderId="88" xfId="0" applyFont="1" applyFill="1" applyBorder="1" applyAlignment="1" applyProtection="1">
      <alignment horizontal="center" wrapText="1" readingOrder="2"/>
      <protection/>
    </xf>
    <xf numFmtId="0" fontId="16" fillId="9" borderId="50" xfId="0" applyFont="1" applyFill="1" applyBorder="1" applyAlignment="1" applyProtection="1">
      <alignment horizontal="center"/>
      <protection/>
    </xf>
    <xf numFmtId="0" fontId="16" fillId="9" borderId="15" xfId="0" applyFont="1" applyFill="1" applyBorder="1" applyAlignment="1" applyProtection="1">
      <alignment horizontal="center"/>
      <protection/>
    </xf>
    <xf numFmtId="0" fontId="24" fillId="9" borderId="32" xfId="0" applyFont="1" applyFill="1" applyBorder="1" applyAlignment="1" applyProtection="1" quotePrefix="1">
      <alignment horizontal="center" wrapText="1" readingOrder="2"/>
      <protection/>
    </xf>
    <xf numFmtId="0" fontId="24" fillId="9" borderId="9" xfId="0" applyFont="1" applyFill="1" applyBorder="1" applyAlignment="1" applyProtection="1" quotePrefix="1">
      <alignment horizontal="center" wrapText="1" readingOrder="2"/>
      <protection/>
    </xf>
    <xf numFmtId="0" fontId="23" fillId="7" borderId="28" xfId="0" applyFont="1" applyFill="1" applyBorder="1" applyAlignment="1" applyProtection="1">
      <alignment horizontal="center" wrapText="1"/>
      <protection/>
    </xf>
    <xf numFmtId="0" fontId="23" fillId="7" borderId="29" xfId="0" applyFont="1" applyFill="1" applyBorder="1" applyAlignment="1" applyProtection="1">
      <alignment horizontal="center" wrapText="1"/>
      <protection/>
    </xf>
    <xf numFmtId="0" fontId="24" fillId="7" borderId="32" xfId="0" applyFont="1" applyFill="1" applyBorder="1" applyAlignment="1" applyProtection="1" quotePrefix="1">
      <alignment horizontal="center" wrapText="1" readingOrder="2"/>
      <protection/>
    </xf>
    <xf numFmtId="0" fontId="24" fillId="7" borderId="9" xfId="0" applyFont="1" applyFill="1" applyBorder="1" applyAlignment="1" applyProtection="1" quotePrefix="1">
      <alignment horizontal="center" wrapText="1" readingOrder="2"/>
      <protection/>
    </xf>
    <xf numFmtId="0" fontId="24" fillId="7" borderId="37" xfId="0" applyFont="1" applyFill="1" applyBorder="1" applyAlignment="1" applyProtection="1" quotePrefix="1">
      <alignment horizontal="center" wrapText="1" readingOrder="2"/>
      <protection/>
    </xf>
    <xf numFmtId="0" fontId="16" fillId="7" borderId="32" xfId="0" applyFont="1" applyFill="1" applyBorder="1" applyAlignment="1" applyProtection="1">
      <alignment horizontal="center"/>
      <protection/>
    </xf>
    <xf numFmtId="0" fontId="16" fillId="7" borderId="9" xfId="0" applyFont="1" applyFill="1" applyBorder="1" applyAlignment="1" applyProtection="1">
      <alignment horizontal="center"/>
      <protection/>
    </xf>
    <xf numFmtId="0" fontId="16" fillId="7" borderId="37" xfId="0" applyFont="1" applyFill="1" applyBorder="1" applyAlignment="1" applyProtection="1">
      <alignment horizontal="center"/>
      <protection/>
    </xf>
    <xf numFmtId="0" fontId="3" fillId="2" borderId="86" xfId="0" applyFont="1" applyFill="1" applyBorder="1" applyAlignment="1" applyProtection="1">
      <alignment horizontal="center" wrapText="1" readingOrder="2"/>
      <protection/>
    </xf>
    <xf numFmtId="0" fontId="3" fillId="2" borderId="86" xfId="0" applyFont="1" applyFill="1" applyBorder="1" applyAlignment="1">
      <alignment horizontal="center"/>
    </xf>
    <xf numFmtId="0" fontId="3" fillId="2" borderId="87" xfId="0" applyFont="1" applyFill="1" applyBorder="1" applyAlignment="1">
      <alignment horizontal="center"/>
    </xf>
    <xf numFmtId="1" fontId="16" fillId="2" borderId="15" xfId="0" applyNumberFormat="1" applyFont="1" applyFill="1" applyBorder="1" applyAlignment="1" applyProtection="1">
      <alignment horizontal="left" wrapText="1"/>
      <protection/>
    </xf>
    <xf numFmtId="0" fontId="16" fillId="2" borderId="15" xfId="0" applyFont="1" applyFill="1" applyBorder="1" applyAlignment="1" applyProtection="1">
      <alignment horizontal="left" wrapText="1"/>
      <protection/>
    </xf>
    <xf numFmtId="1" fontId="16" fillId="2" borderId="15" xfId="0" applyNumberFormat="1" applyFont="1" applyFill="1" applyBorder="1" applyAlignment="1" applyProtection="1">
      <alignment horizontal="right" wrapText="1"/>
      <protection/>
    </xf>
    <xf numFmtId="0" fontId="0" fillId="0" borderId="15" xfId="0" applyBorder="1" applyProtection="1">
      <protection/>
    </xf>
    <xf numFmtId="0" fontId="16" fillId="7" borderId="32" xfId="0" applyFont="1" applyFill="1" applyBorder="1" applyAlignment="1" applyProtection="1" quotePrefix="1">
      <alignment horizontal="center" vertical="top" wrapText="1" readingOrder="2"/>
      <protection/>
    </xf>
    <xf numFmtId="0" fontId="16" fillId="7" borderId="37" xfId="0" applyFont="1" applyFill="1" applyBorder="1" applyAlignment="1" applyProtection="1" quotePrefix="1">
      <alignment horizontal="center" vertical="top" wrapText="1" readingOrder="2"/>
      <protection/>
    </xf>
    <xf numFmtId="0" fontId="0" fillId="0" borderId="52" xfId="0" applyBorder="1" applyAlignment="1" applyProtection="1" quotePrefix="1">
      <alignment horizontal="center"/>
      <protection/>
    </xf>
    <xf numFmtId="0" fontId="16" fillId="2" borderId="25" xfId="0" applyFont="1" applyFill="1" applyBorder="1" applyAlignment="1" applyProtection="1">
      <alignment horizontal="right" vertical="top" wrapText="1" readingOrder="2"/>
      <protection/>
    </xf>
    <xf numFmtId="0" fontId="16" fillId="2" borderId="7" xfId="0" applyFont="1" applyFill="1" applyBorder="1" applyAlignment="1" applyProtection="1">
      <alignment horizontal="right" vertical="top" wrapText="1" readingOrder="2"/>
      <protection/>
    </xf>
    <xf numFmtId="0" fontId="16" fillId="9" borderId="48" xfId="0" applyFont="1" applyFill="1" applyBorder="1" applyAlignment="1" applyProtection="1" quotePrefix="1">
      <alignment horizontal="left" vertical="top" readingOrder="2"/>
      <protection/>
    </xf>
    <xf numFmtId="0" fontId="16" fillId="9" borderId="51" xfId="0" applyFont="1" applyFill="1" applyBorder="1" applyAlignment="1" applyProtection="1" quotePrefix="1">
      <alignment horizontal="left" vertical="top" readingOrder="2"/>
      <protection/>
    </xf>
    <xf numFmtId="0" fontId="18" fillId="14" borderId="49" xfId="0" applyFont="1" applyFill="1" applyBorder="1" applyAlignment="1" applyProtection="1">
      <alignment horizontal="center" vertical="top" wrapText="1" readingOrder="2"/>
      <protection/>
    </xf>
    <xf numFmtId="0" fontId="18" fillId="14" borderId="9" xfId="0" applyFont="1" applyFill="1" applyBorder="1" applyAlignment="1" applyProtection="1">
      <alignment horizontal="center" vertical="top" wrapText="1" readingOrder="2"/>
      <protection/>
    </xf>
    <xf numFmtId="0" fontId="18" fillId="14" borderId="37" xfId="0" applyFont="1" applyFill="1" applyBorder="1" applyAlignment="1" applyProtection="1">
      <alignment horizontal="center" vertical="top" wrapText="1" readingOrder="2"/>
      <protection/>
    </xf>
    <xf numFmtId="0" fontId="18" fillId="20" borderId="32" xfId="0" applyFont="1" applyFill="1" applyBorder="1" applyAlignment="1" applyProtection="1">
      <alignment horizontal="center" vertical="top" wrapText="1" readingOrder="2"/>
      <protection/>
    </xf>
    <xf numFmtId="0" fontId="18" fillId="20" borderId="9" xfId="0" applyFont="1" applyFill="1" applyBorder="1" applyAlignment="1" applyProtection="1">
      <alignment horizontal="center" vertical="top" wrapText="1" readingOrder="2"/>
      <protection/>
    </xf>
    <xf numFmtId="0" fontId="18" fillId="20" borderId="37" xfId="0" applyFont="1" applyFill="1" applyBorder="1" applyAlignment="1" applyProtection="1">
      <alignment horizontal="center" vertical="top" wrapText="1" readingOrder="2"/>
      <protection/>
    </xf>
    <xf numFmtId="0" fontId="18" fillId="14" borderId="89" xfId="0" applyFont="1" applyFill="1" applyBorder="1" applyAlignment="1" applyProtection="1">
      <alignment horizontal="center" vertical="top" wrapText="1" readingOrder="2"/>
      <protection/>
    </xf>
    <xf numFmtId="0" fontId="18" fillId="14" borderId="0" xfId="0" applyFont="1" applyFill="1" applyBorder="1" applyAlignment="1" applyProtection="1">
      <alignment horizontal="center" vertical="top" wrapText="1" readingOrder="2"/>
      <protection/>
    </xf>
    <xf numFmtId="0" fontId="18" fillId="14" borderId="2" xfId="0" applyFont="1" applyFill="1" applyBorder="1" applyAlignment="1" applyProtection="1">
      <alignment horizontal="center" vertical="top" wrapText="1" readingOrder="2"/>
      <protection/>
    </xf>
    <xf numFmtId="0" fontId="0" fillId="0" borderId="52" xfId="0" applyFont="1" applyBorder="1" applyAlignment="1" applyProtection="1">
      <alignment horizontal="center"/>
      <protection/>
    </xf>
    <xf numFmtId="0" fontId="0" fillId="0" borderId="52" xfId="0" applyBorder="1" applyAlignment="1" applyProtection="1">
      <alignment horizontal="center"/>
      <protection/>
    </xf>
    <xf numFmtId="0" fontId="16" fillId="9" borderId="90" xfId="0" applyFont="1" applyFill="1" applyBorder="1" applyAlignment="1" applyProtection="1" quotePrefix="1">
      <alignment horizontal="left" vertical="top" readingOrder="2"/>
      <protection/>
    </xf>
    <xf numFmtId="0" fontId="16" fillId="2" borderId="25" xfId="0" applyFont="1" applyFill="1" applyBorder="1" applyAlignment="1" applyProtection="1" quotePrefix="1">
      <alignment horizontal="right" vertical="top" wrapText="1" readingOrder="2"/>
      <protection/>
    </xf>
    <xf numFmtId="0" fontId="16" fillId="9" borderId="32" xfId="0" applyFont="1" applyFill="1" applyBorder="1" applyAlignment="1" applyProtection="1" quotePrefix="1">
      <alignment horizontal="center" vertical="top" wrapText="1" readingOrder="2"/>
      <protection/>
    </xf>
    <xf numFmtId="0" fontId="16" fillId="9" borderId="37" xfId="0" applyFont="1" applyFill="1" applyBorder="1" applyAlignment="1" applyProtection="1" quotePrefix="1">
      <alignment horizontal="center" vertical="top" wrapText="1" readingOrder="2"/>
      <protection/>
    </xf>
    <xf numFmtId="0" fontId="43" fillId="2" borderId="25" xfId="0" applyFont="1" applyFill="1" applyBorder="1" applyAlignment="1" applyProtection="1" quotePrefix="1">
      <alignment horizontal="right" wrapText="1" readingOrder="2"/>
      <protection/>
    </xf>
    <xf numFmtId="0" fontId="43" fillId="2" borderId="7" xfId="0" applyFont="1" applyFill="1" applyBorder="1" applyAlignment="1" applyProtection="1">
      <alignment horizontal="right" wrapText="1" readingOrder="2"/>
      <protection/>
    </xf>
    <xf numFmtId="0" fontId="43" fillId="2" borderId="12" xfId="0" applyFont="1" applyFill="1" applyBorder="1" applyAlignment="1" applyProtection="1">
      <alignment horizontal="right" wrapText="1" readingOrder="2"/>
      <protection/>
    </xf>
    <xf numFmtId="0" fontId="16" fillId="2" borderId="25" xfId="0" applyFont="1" applyFill="1" applyBorder="1" applyAlignment="1" applyProtection="1">
      <alignment horizontal="right" wrapText="1" readingOrder="2"/>
      <protection/>
    </xf>
    <xf numFmtId="0" fontId="0" fillId="0" borderId="7" xfId="0" applyBorder="1"/>
    <xf numFmtId="0" fontId="0" fillId="0" borderId="0" xfId="0" applyProtection="1" quotePrefix="1">
      <protection/>
    </xf>
    <xf numFmtId="0" fontId="16" fillId="7" borderId="9" xfId="0" applyFont="1" applyFill="1" applyBorder="1" applyAlignment="1" applyProtection="1">
      <alignment horizontal="center" wrapText="1" readingOrder="2"/>
      <protection/>
    </xf>
    <xf numFmtId="0" fontId="16" fillId="7" borderId="37" xfId="0" applyFont="1" applyFill="1" applyBorder="1" applyAlignment="1" applyProtection="1">
      <alignment horizontal="center" wrapText="1" readingOrder="2"/>
      <protection/>
    </xf>
    <xf numFmtId="0" fontId="16" fillId="9" borderId="32" xfId="0" applyFont="1" applyFill="1" applyBorder="1" applyAlignment="1" applyProtection="1">
      <alignment horizontal="center" wrapText="1" readingOrder="2"/>
      <protection/>
    </xf>
    <xf numFmtId="0" fontId="16" fillId="9" borderId="9" xfId="0" applyFont="1" applyFill="1" applyBorder="1" applyAlignment="1" applyProtection="1">
      <alignment horizontal="center" wrapText="1" readingOrder="2"/>
      <protection/>
    </xf>
    <xf numFmtId="0" fontId="16" fillId="9" borderId="37" xfId="0" applyFont="1" applyFill="1" applyBorder="1" applyAlignment="1" applyProtection="1">
      <alignment horizontal="center" wrapText="1" readingOrder="2"/>
      <protection/>
    </xf>
    <xf numFmtId="0" fontId="18" fillId="20" borderId="50" xfId="0" applyFont="1" applyFill="1" applyBorder="1" applyAlignment="1" applyProtection="1">
      <alignment horizontal="center" vertical="top" wrapText="1" readingOrder="2"/>
      <protection/>
    </xf>
    <xf numFmtId="0" fontId="18" fillId="20" borderId="91" xfId="0" applyFont="1" applyFill="1" applyBorder="1" applyAlignment="1" applyProtection="1">
      <alignment horizontal="center" vertical="top" wrapText="1" readingOrder="2"/>
      <protection/>
    </xf>
    <xf numFmtId="0" fontId="16" fillId="9" borderId="50" xfId="0" applyFont="1" applyFill="1" applyBorder="1" applyAlignment="1" applyProtection="1" quotePrefix="1">
      <alignment horizontal="center" vertical="top" wrapText="1" readingOrder="2"/>
      <protection/>
    </xf>
    <xf numFmtId="0" fontId="16" fillId="9" borderId="91" xfId="0" applyFont="1" applyFill="1" applyBorder="1" applyAlignment="1" applyProtection="1" quotePrefix="1">
      <alignment horizontal="center" vertical="top" wrapText="1" readingOrder="2"/>
      <protection/>
    </xf>
    <xf numFmtId="0" fontId="40" fillId="2" borderId="92" xfId="0" applyFont="1" applyFill="1" applyBorder="1" applyAlignment="1" applyProtection="1">
      <alignment horizontal="center" vertical="top" wrapText="1" readingOrder="2"/>
      <protection/>
    </xf>
    <xf numFmtId="0" fontId="40" fillId="2" borderId="93" xfId="0" applyFont="1" applyFill="1" applyBorder="1" applyAlignment="1" applyProtection="1">
      <alignment horizontal="center" vertical="top" wrapText="1" readingOrder="2"/>
      <protection/>
    </xf>
    <xf numFmtId="0" fontId="40" fillId="2" borderId="53" xfId="0" applyFont="1" applyFill="1" applyBorder="1" applyAlignment="1" applyProtection="1">
      <alignment horizontal="center" vertical="top" wrapText="1" readingOrder="2"/>
      <protection/>
    </xf>
    <xf numFmtId="0" fontId="20" fillId="2" borderId="93" xfId="0" applyFont="1" applyFill="1" applyBorder="1" applyAlignment="1" applyProtection="1">
      <alignment horizontal="center" vertical="top" wrapText="1" readingOrder="2"/>
      <protection/>
    </xf>
    <xf numFmtId="0" fontId="0" fillId="0" borderId="94" xfId="0" applyBorder="1"/>
  </cellXfs>
  <cellStyles count="8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_גיליון1" xfId="20"/>
    <cellStyle name="Hyperlink" xfId="21"/>
  </cellStyles>
  <dxfs count="97"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theme="0" tint="-0.14996"/>
        </patternFill>
      </fill>
    </dxf>
    <dxf>
      <font>
        <color theme="0"/>
      </font>
      <fill>
        <patternFill>
          <fgColor theme="0"/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indexed="45"/>
        </patternFill>
      </fill>
    </dxf>
    <dxf>
      <font>
        <color auto="1"/>
      </font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 patternType="gray0625"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1"/>
        </patternFill>
      </fill>
    </dxf>
    <dxf>
      <fill>
        <patternFill>
          <bgColor indexed="27"/>
        </patternFill>
      </fill>
    </dxf>
    <dxf>
      <fill>
        <patternFill>
          <bgColor indexed="41"/>
        </patternFill>
      </fill>
    </dxf>
    <dxf>
      <fill>
        <patternFill>
          <bgColor indexed="27"/>
        </patternFill>
      </fill>
    </dxf>
    <dxf>
      <fill>
        <patternFill>
          <bgColor indexed="41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theme="9" tint="0.39995"/>
        </patternFill>
      </fill>
    </dxf>
    <dxf>
      <font>
        <color theme="0" tint="-0.04998"/>
      </font>
    </dxf>
    <dxf>
      <font>
        <color theme="0" tint="-0.04998"/>
      </font>
    </dxf>
    <dxf>
      <fill>
        <patternFill>
          <bgColor indexed="43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 patternType="none"/>
      </fill>
      <border>
        <left/>
        <right/>
        <top/>
        <bottom/>
      </border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indexed="10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auto="1"/>
      </font>
      <fill>
        <patternFill>
          <bgColor indexed="27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15"/>
        </patternFill>
      </fill>
    </dxf>
    <dxf>
      <fill>
        <patternFill>
          <bgColor indexed="41"/>
        </patternFill>
      </fill>
    </dxf>
    <dxf>
      <fill>
        <patternFill>
          <bgColor indexed="35"/>
        </patternFill>
      </fill>
    </dxf>
    <dxf>
      <fill>
        <patternFill>
          <bgColor indexed="41"/>
        </patternFill>
      </fill>
    </dxf>
    <dxf>
      <fill>
        <patternFill>
          <bgColor indexed="43"/>
        </patternFill>
      </fill>
    </dxf>
    <dxf>
      <fill>
        <patternFill>
          <bgColor indexed="41"/>
        </patternFill>
      </fill>
    </dxf>
    <dxf>
      <fill>
        <patternFill>
          <bgColor indexed="43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41"/>
        </patternFill>
      </fill>
    </dxf>
    <dxf>
      <fill>
        <patternFill>
          <bgColor indexed="27"/>
        </patternFill>
      </fill>
    </dxf>
    <dxf>
      <fill>
        <patternFill>
          <bgColor indexed="41"/>
        </patternFill>
      </fill>
    </dxf>
    <dxf>
      <fill>
        <patternFill>
          <bgColor theme="7" tint="0.79998"/>
        </patternFill>
      </fill>
    </dxf>
    <dxf>
      <fill>
        <patternFill>
          <bgColor theme="6" tint="0.79998"/>
        </patternFill>
      </fill>
    </dxf>
    <dxf>
      <fill>
        <patternFill>
          <bgColor theme="3" tint="0.79998"/>
        </patternFill>
      </fill>
    </dxf>
    <dxf>
      <fill>
        <patternFill>
          <bgColor theme="3" tint="0.79998"/>
        </patternFill>
      </fill>
    </dxf>
    <dxf>
      <fill>
        <patternFill>
          <bgColor theme="6" tint="0.79998"/>
        </patternFill>
      </fill>
    </dxf>
    <dxf>
      <fill>
        <patternFill>
          <bgColor theme="7" tint="0.79998"/>
        </patternFill>
      </fill>
    </dxf>
    <dxf>
      <fill>
        <patternFill>
          <bgColor theme="9" tint="0.79998"/>
        </patternFill>
      </fill>
    </dxf>
    <dxf>
      <fill>
        <patternFill>
          <bgColor indexed="41"/>
        </patternFill>
      </fill>
    </dxf>
    <dxf>
      <fill>
        <patternFill>
          <bgColor indexed="27"/>
        </patternFill>
      </fill>
    </dxf>
    <dxf>
      <fill>
        <patternFill>
          <bgColor indexed="41"/>
        </patternFill>
      </fill>
    </dxf>
    <dxf>
      <fill>
        <patternFill>
          <bgColor indexed="27"/>
        </patternFill>
      </fill>
    </dxf>
    <dxf>
      <fill>
        <patternFill>
          <bgColor indexed="27"/>
        </patternFill>
      </fill>
    </dxf>
    <dxf>
      <fill>
        <patternFill>
          <bgColor indexed="4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5" Type="http://schemas.openxmlformats.org/officeDocument/2006/relationships/worksheet" Target="worksheets/sheet4.xml" /><Relationship Id="rId7" Type="http://schemas.openxmlformats.org/officeDocument/2006/relationships/worksheet" Target="worksheets/sheet6.xml" /><Relationship Id="rId9" Type="http://schemas.openxmlformats.org/officeDocument/2006/relationships/worksheet" Target="worksheets/sheet8.xml" /><Relationship Id="rId2" Type="http://schemas.openxmlformats.org/officeDocument/2006/relationships/worksheet" Target="worksheets/sheet1.xml" /><Relationship Id="rId14" Type="http://schemas.openxmlformats.org/officeDocument/2006/relationships/customXml" Target="../customXml/item2.xml" /><Relationship Id="rId15" Type="http://schemas.openxmlformats.org/officeDocument/2006/relationships/customXml" Target="../customXml/item3.xml" /><Relationship Id="rId16" Type="http://schemas.openxmlformats.org/officeDocument/2006/relationships/externalLink" Target="externalLinks/externalLink1.xml" /><Relationship Id="rId10" Type="http://schemas.openxmlformats.org/officeDocument/2006/relationships/worksheet" Target="worksheets/sheet9.xml" /><Relationship Id="rId11" Type="http://schemas.openxmlformats.org/officeDocument/2006/relationships/styles" Target="styles.xml" /><Relationship Id="rId12" Type="http://schemas.openxmlformats.org/officeDocument/2006/relationships/sharedStrings" Target="sharedStrings.xml" /><Relationship Id="rId1" Type="http://schemas.openxmlformats.org/officeDocument/2006/relationships/theme" Target="theme/theme1.xml" /><Relationship Id="rId4" Type="http://schemas.openxmlformats.org/officeDocument/2006/relationships/worksheet" Target="worksheets/sheet3.xml" /><Relationship Id="rId6" Type="http://schemas.openxmlformats.org/officeDocument/2006/relationships/worksheet" Target="worksheets/sheet5.xml" /><Relationship Id="rId8" Type="http://schemas.openxmlformats.org/officeDocument/2006/relationships/worksheet" Target="worksheets/sheet7.xml" /><Relationship Id="rId13" Type="http://schemas.openxmlformats.org/officeDocument/2006/relationships/customXml" Target="../customXml/item1.xml" /></Relationships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\Users\eitan.r\Downloads\&#1489;&#1511;&#1513;&#1492;.&#1514;&#1511;&#1510;&#1497;&#1489;.&#1495;&#1502;&#1502;&#1493;&#1514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ראשי-פרטים כלליים וריכוז הוצאות"/>
      <sheetName val="כח אדם - שכר"/>
      <sheetName val="חומרים "/>
      <sheetName val="קבלני משנה "/>
      <sheetName val="ציוד"/>
      <sheetName val="שונות"/>
      <sheetName val="שיווק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http://www.moital.gov.il/NR/exeres/270E524E-FDC2-4E8B-8244-48ABAD6FC620.htm" TargetMode="External" /><Relationship Id="rId2" Type="http://schemas.openxmlformats.org/officeDocument/2006/relationships/hyperlink" Target="https://innovationisrael.org.il/" TargetMode="External" /><Relationship Id="rId4" Type="http://schemas.openxmlformats.org/officeDocument/2006/relationships/vmlDrawing" Target="../drawings/vmlDrawing1.vml" /><Relationship Id="rId3" Type="http://schemas.openxmlformats.org/officeDocument/2006/relationships/comments" Target="../comments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comments" Target="../comments2.xml" /><Relationship Id="rId2" Type="http://schemas.openxmlformats.org/officeDocument/2006/relationships/vmlDrawing" Target="../drawings/vmlDrawing2.vml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comments" Target="../comments3.xml" /><Relationship Id="rId2" Type="http://schemas.openxmlformats.org/officeDocument/2006/relationships/vmlDrawing" Target="../drawings/vmlDrawing3.vml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comments" Target="../comments4.xml" /><Relationship Id="rId2" Type="http://schemas.openxmlformats.org/officeDocument/2006/relationships/vmlDrawing" Target="../drawings/vmlDrawing4.vml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comments" Target="../comments5.xml" /><Relationship Id="rId2" Type="http://schemas.openxmlformats.org/officeDocument/2006/relationships/vmlDrawing" Target="../drawings/vmlDrawing5.vml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comments" Target="../comments6.xml" /><Relationship Id="rId2" Type="http://schemas.openxmlformats.org/officeDocument/2006/relationships/vmlDrawing" Target="../drawings/vmlDrawing6.vml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comments" Target="../comments8.xml" /><Relationship Id="rId2" Type="http://schemas.openxmlformats.org/officeDocument/2006/relationships/vmlDrawing" Target="../drawings/vmlDrawing7.v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1">
    <tabColor indexed="42"/>
    <pageSetUpPr fitToPage="1"/>
  </sheetPr>
  <dimension ref="A1:P386"/>
  <sheetViews>
    <sheetView showGridLines="0" rightToLeft="1" workbookViewId="0" topLeftCell="A1">
      <pane ySplit="4" topLeftCell="A31" activePane="bottomLeft" state="frozen"/>
      <selection pane="topLeft" activeCell="A1" sqref="A1"/>
      <selection pane="bottomLeft" activeCell="E21" sqref="E21"/>
    </sheetView>
  </sheetViews>
  <sheetFormatPr defaultColWidth="9.18428571428571" defaultRowHeight="13.5" outlineLevelCol="1"/>
  <cols>
    <col min="1" max="1" width="11.8571428571429" style="15" customWidth="1"/>
    <col min="2" max="2" width="17.8571428571429" style="15" bestFit="1" customWidth="1"/>
    <col min="3" max="3" width="19.1428571428571" style="15" customWidth="1"/>
    <col min="4" max="4" width="16.4285714285714" style="15" customWidth="1"/>
    <col min="5" max="5" width="18.7142857142857" style="15" customWidth="1"/>
    <col min="6" max="6" width="21.7142857142857" style="15" customWidth="1"/>
    <col min="7" max="8" width="17" style="36" hidden="1" customWidth="1" outlineLevel="1"/>
    <col min="9" max="9" width="7.28571428571429" style="183" customWidth="1" collapsed="1"/>
    <col min="10" max="10" width="17" style="183" hidden="1" customWidth="1" outlineLevel="1"/>
    <col min="11" max="11" width="17" style="36" hidden="1" customWidth="1" outlineLevel="1"/>
    <col min="12" max="12" width="6.85714285714286" style="38" customWidth="1" collapsed="1"/>
    <col min="13" max="13" width="9.14285714285714" style="38"/>
    <col min="14" max="16384" width="9.14285714285714" style="15"/>
  </cols>
  <sheetData>
    <row r="1" spans="1:16" ht="43.5" customHeight="1">
      <c r="A1" s="248" t="s">
        <v>22</v>
      </c>
      <c r="B1" s="251" t="s">
        <v>130</v>
      </c>
      <c r="C1" s="249" t="s">
        <v>45</v>
      </c>
      <c r="D1" s="298">
        <v>43070</v>
      </c>
      <c r="E1" s="250" t="s">
        <v>143</v>
      </c>
      <c r="F1" s="250" t="s">
        <v>245</v>
      </c>
      <c r="G1" s="250"/>
      <c r="H1" s="250"/>
      <c r="I1" s="184" t="s">
        <v>72</v>
      </c>
      <c r="L1" s="185" t="s">
        <v>232</v>
      </c>
      <c r="O1" s="17"/>
      <c r="P1" s="17"/>
    </row>
    <row r="2" spans="1:13" s="17" customFormat="1" ht="17.15" customHeight="1">
      <c r="A2" s="522" t="s">
        <v>231</v>
      </c>
      <c r="B2" s="523"/>
      <c r="C2" s="523"/>
      <c r="D2" s="447"/>
      <c r="E2" s="520" t="s">
        <v>221</v>
      </c>
      <c r="F2" s="521"/>
      <c r="G2" s="262"/>
      <c r="I2" s="31"/>
      <c r="J2" s="31"/>
      <c r="L2" s="31"/>
      <c r="M2" s="31"/>
    </row>
    <row r="3" spans="1:13" s="17" customFormat="1" ht="7.5" customHeight="1" thickBot="1">
      <c r="A3" s="1"/>
      <c r="B3" s="16"/>
      <c r="C3" s="2"/>
      <c r="D3" s="3"/>
      <c r="E3" s="4"/>
      <c r="F3" s="5"/>
      <c r="G3" s="262"/>
      <c r="I3" s="31"/>
      <c r="J3" s="31"/>
      <c r="L3" s="31"/>
      <c r="M3" s="31"/>
    </row>
    <row r="4" spans="1:14" ht="24.75" customHeight="1" thickTop="1" thickBot="1">
      <c r="A4" s="18"/>
      <c r="B4" s="527" t="s">
        <v>184</v>
      </c>
      <c r="C4" s="527"/>
      <c r="D4" s="527"/>
      <c r="E4" s="528" t="s">
        <v>235</v>
      </c>
      <c r="F4" s="529"/>
      <c r="G4" s="183"/>
      <c r="I4" s="446"/>
      <c r="L4" s="31"/>
      <c r="M4" s="17"/>
      <c r="N4" s="17"/>
    </row>
    <row r="5" spans="1:12" ht="25.5" customHeight="1" thickTop="1" thickBot="1">
      <c r="A5" s="67"/>
      <c r="B5" s="30"/>
      <c r="C5" s="19"/>
      <c r="D5" s="19"/>
      <c r="E5" s="20" t="s">
        <v>21</v>
      </c>
      <c r="F5" s="442">
        <v>43403</v>
      </c>
      <c r="G5" s="261"/>
      <c r="I5" s="186"/>
      <c r="L5" s="31"/>
    </row>
    <row r="6" spans="1:12" ht="18.75" customHeight="1">
      <c r="A6" s="524" t="s">
        <v>41</v>
      </c>
      <c r="B6" s="525"/>
      <c r="C6" s="525"/>
      <c r="D6" s="525"/>
      <c r="E6" s="20"/>
      <c r="F6" s="21"/>
      <c r="G6" s="261"/>
      <c r="I6" s="186"/>
      <c r="L6" s="31"/>
    </row>
    <row r="7" spans="1:12" ht="22.75" customHeight="1">
      <c r="A7" s="18"/>
      <c r="B7" s="19"/>
      <c r="C7" s="526"/>
      <c r="D7" s="526"/>
      <c r="E7" s="526"/>
      <c r="F7" s="21"/>
      <c r="G7" s="183"/>
      <c r="H7" s="183"/>
      <c r="I7" s="186" t="s">
        <v>10</v>
      </c>
      <c r="L7" s="31"/>
    </row>
    <row r="8" spans="1:12" ht="21.25" customHeight="1">
      <c r="A8" s="510" t="s">
        <v>42</v>
      </c>
      <c r="B8" s="511"/>
      <c r="C8" s="511"/>
      <c r="D8" s="511"/>
      <c r="E8" s="511"/>
      <c r="F8" s="512"/>
      <c r="G8" s="261"/>
      <c r="I8" s="186"/>
      <c r="L8" s="31"/>
    </row>
    <row r="9" spans="1:12" ht="31">
      <c r="A9" s="507" t="s">
        <v>11</v>
      </c>
      <c r="B9" s="508"/>
      <c r="C9" s="94" t="s">
        <v>233</v>
      </c>
      <c r="D9" s="94" t="s">
        <v>185</v>
      </c>
      <c r="E9" s="518" t="s">
        <v>44</v>
      </c>
      <c r="F9" s="519"/>
      <c r="G9" s="261"/>
      <c r="I9" s="186"/>
      <c r="L9" s="31"/>
    </row>
    <row r="10" spans="1:12" ht="39.65" customHeight="1">
      <c r="A10" s="483" t="s">
        <v>256</v>
      </c>
      <c r="B10" s="484"/>
      <c r="C10" s="359"/>
      <c r="D10" s="288">
        <v>35845</v>
      </c>
      <c r="E10" s="516" t="s">
        <v>351</v>
      </c>
      <c r="F10" s="517"/>
      <c r="G10" s="261"/>
      <c r="H10" s="186"/>
      <c r="I10" s="186"/>
      <c r="K10" s="186"/>
      <c r="L10" s="31"/>
    </row>
    <row r="11" spans="1:13" s="61" customFormat="1" ht="30.25" customHeight="1">
      <c r="A11" s="513" t="s">
        <v>84</v>
      </c>
      <c r="B11" s="97" t="s">
        <v>86</v>
      </c>
      <c r="C11" s="60" t="s">
        <v>85</v>
      </c>
      <c r="D11" s="246" t="s">
        <v>129</v>
      </c>
      <c r="E11" s="362" t="s">
        <v>142</v>
      </c>
      <c r="F11" s="96" t="s">
        <v>187</v>
      </c>
      <c r="G11" s="443" t="s">
        <v>125</v>
      </c>
      <c r="H11" s="187"/>
      <c r="I11" s="187"/>
      <c r="J11" s="259" t="s">
        <v>122</v>
      </c>
      <c r="K11" s="187"/>
      <c r="L11" s="188"/>
      <c r="M11" s="189"/>
    </row>
    <row r="12" spans="1:13" s="24" customFormat="1" ht="20.25" customHeight="1">
      <c r="A12" s="513"/>
      <c r="B12" s="288">
        <v>43374</v>
      </c>
      <c r="C12" s="289">
        <v>43738</v>
      </c>
      <c r="D12" s="247">
        <f>DATEDIF($B$12,$C$12+1,"m")</f>
        <v>12</v>
      </c>
      <c r="E12" s="359">
        <v>11223344</v>
      </c>
      <c r="F12" s="363">
        <v>55</v>
      </c>
      <c r="G12" s="264"/>
      <c r="H12" s="190"/>
      <c r="I12" s="190"/>
      <c r="J12" s="243"/>
      <c r="K12" s="190"/>
      <c r="L12" s="191"/>
      <c r="M12" s="192"/>
    </row>
    <row r="13" spans="1:13" s="61" customFormat="1" ht="20.25" customHeight="1">
      <c r="A13" s="487" t="s">
        <v>27</v>
      </c>
      <c r="B13" s="509"/>
      <c r="C13" s="60" t="s">
        <v>9</v>
      </c>
      <c r="D13" s="95" t="s">
        <v>8</v>
      </c>
      <c r="E13" s="95" t="s">
        <v>7</v>
      </c>
      <c r="F13" s="96" t="s">
        <v>47</v>
      </c>
      <c r="G13" s="263" t="s">
        <v>123</v>
      </c>
      <c r="H13" s="187"/>
      <c r="I13" s="187"/>
      <c r="J13" s="259" t="s">
        <v>123</v>
      </c>
      <c r="K13" s="187"/>
      <c r="L13" s="188"/>
      <c r="M13" s="189"/>
    </row>
    <row r="14" spans="1:13" s="23" customFormat="1" ht="20.25" customHeight="1">
      <c r="A14" s="489" t="s">
        <v>257</v>
      </c>
      <c r="B14" s="490"/>
      <c r="C14" s="282" t="s">
        <v>258</v>
      </c>
      <c r="D14" s="282" t="s">
        <v>259</v>
      </c>
      <c r="E14" s="282" t="s">
        <v>260</v>
      </c>
      <c r="F14" s="283" t="s">
        <v>261</v>
      </c>
      <c r="G14" s="236"/>
      <c r="H14" s="32"/>
      <c r="I14" s="32"/>
      <c r="J14" s="260"/>
      <c r="K14" s="32"/>
      <c r="L14" s="193"/>
      <c r="M14" s="194"/>
    </row>
    <row r="15" spans="1:13" s="61" customFormat="1" ht="27" customHeight="1">
      <c r="A15" s="487" t="s">
        <v>234</v>
      </c>
      <c r="B15" s="488"/>
      <c r="C15" s="219" t="s">
        <v>6</v>
      </c>
      <c r="D15" s="219" t="s">
        <v>193</v>
      </c>
      <c r="E15" s="495" t="s">
        <v>46</v>
      </c>
      <c r="F15" s="496"/>
      <c r="G15" s="263" t="s">
        <v>121</v>
      </c>
      <c r="H15" s="187"/>
      <c r="I15" s="187"/>
      <c r="J15" s="259" t="s">
        <v>124</v>
      </c>
      <c r="K15" s="187"/>
      <c r="L15" s="188"/>
      <c r="M15" s="189"/>
    </row>
    <row r="16" spans="1:13" s="24" customFormat="1" ht="20.25" customHeight="1">
      <c r="A16" s="485" t="s">
        <v>262</v>
      </c>
      <c r="B16" s="486"/>
      <c r="C16" s="290" t="s">
        <v>263</v>
      </c>
      <c r="D16" s="291" t="s">
        <v>264</v>
      </c>
      <c r="E16" s="514" t="s">
        <v>265</v>
      </c>
      <c r="F16" s="515"/>
      <c r="G16" s="292"/>
      <c r="H16" s="195"/>
      <c r="I16" s="195"/>
      <c r="J16" s="260"/>
      <c r="K16" s="195"/>
      <c r="L16" s="191"/>
      <c r="M16" s="192"/>
    </row>
    <row r="17" spans="1:12" ht="17.15" customHeight="1">
      <c r="A17" s="6"/>
      <c r="B17" s="7"/>
      <c r="C17" s="7"/>
      <c r="D17" s="8"/>
      <c r="E17" s="8"/>
      <c r="F17" s="9"/>
      <c r="G17" s="482" t="s">
        <v>128</v>
      </c>
      <c r="H17" s="480"/>
      <c r="I17" s="196"/>
      <c r="J17" s="480" t="s">
        <v>128</v>
      </c>
      <c r="K17" s="480"/>
      <c r="L17" s="31"/>
    </row>
    <row r="18" spans="1:12" ht="23.25" customHeight="1" thickBot="1">
      <c r="A18" s="491" t="s">
        <v>97</v>
      </c>
      <c r="B18" s="492"/>
      <c r="C18" s="492"/>
      <c r="D18" s="492"/>
      <c r="E18" s="493"/>
      <c r="F18" s="494"/>
      <c r="G18" s="482"/>
      <c r="H18" s="480"/>
      <c r="I18" s="196"/>
      <c r="J18" s="480"/>
      <c r="K18" s="481"/>
      <c r="L18" s="31"/>
    </row>
    <row r="19" spans="1:12" ht="48.75" customHeight="1">
      <c r="A19" s="98"/>
      <c r="B19" s="222" t="s">
        <v>0</v>
      </c>
      <c r="C19" s="99" t="s">
        <v>1</v>
      </c>
      <c r="D19" s="231" t="s">
        <v>96</v>
      </c>
      <c r="E19" s="234" t="s">
        <v>127</v>
      </c>
      <c r="F19" s="440" t="s">
        <v>50</v>
      </c>
      <c r="G19" s="254" t="s">
        <v>119</v>
      </c>
      <c r="H19" s="255" t="s">
        <v>127</v>
      </c>
      <c r="I19" s="197"/>
      <c r="J19" s="180" t="s">
        <v>120</v>
      </c>
      <c r="K19" s="239" t="s">
        <v>127</v>
      </c>
      <c r="L19" s="31"/>
    </row>
    <row r="20" spans="1:13" s="22" customFormat="1" ht="22.75" customHeight="1">
      <c r="A20" s="220"/>
      <c r="B20" s="224">
        <v>1</v>
      </c>
      <c r="C20" s="229" t="s">
        <v>94</v>
      </c>
      <c r="D20" s="225">
        <f>'כח אדם - שכר'!K224</f>
        <v>302115.20</v>
      </c>
      <c r="E20" s="235">
        <f t="shared" si="0" ref="E20:E30">IF(D20&gt;0,D20/$D$31,"")</f>
        <v>0.27157661105370323</v>
      </c>
      <c r="F20" s="439">
        <f>+'כח אדם - שכר'!L226</f>
        <v>1.3333333333333335</v>
      </c>
      <c r="G20" s="237">
        <f>IF(COUNTA($G$12,$G$14,$G$16)=3,'כח אדם - שכר'!S224,0)</f>
        <v>0</v>
      </c>
      <c r="H20" s="256" t="str">
        <f t="shared" si="1" ref="H20:H30">IF(G20&gt;0,G20/$G$31,"")</f>
        <v/>
      </c>
      <c r="I20" s="198"/>
      <c r="J20" s="181">
        <f>IF(COUNTA($J$12,$J$14,$J$16)=3,'כח אדם - שכר'!Z224,0)</f>
        <v>0</v>
      </c>
      <c r="K20" s="240" t="str">
        <f t="shared" si="2" ref="K20:K30">IF(J20&gt;0,J20/$J$31,"")</f>
        <v/>
      </c>
      <c r="L20" s="199"/>
      <c r="M20" s="200"/>
    </row>
    <row r="21" spans="1:13" s="22" customFormat="1" ht="22.75" customHeight="1">
      <c r="A21" s="220"/>
      <c r="B21" s="226"/>
      <c r="C21" s="229" t="s">
        <v>95</v>
      </c>
      <c r="D21" s="225">
        <f>'כח אדם - שכר'!K225</f>
        <v>60423.040000000008</v>
      </c>
      <c r="E21" s="235">
        <f t="shared" si="0"/>
        <v>0.054315322210740653</v>
      </c>
      <c r="F21" s="253"/>
      <c r="G21" s="304">
        <f>IF(COUNTA($G$12,$G$14,$G$16)=3,'כח אדם - שכר'!S225,0)</f>
        <v>0</v>
      </c>
      <c r="H21" s="256" t="str">
        <f t="shared" si="1"/>
        <v/>
      </c>
      <c r="I21" s="198"/>
      <c r="J21" s="181">
        <f>IF(COUNTA($J$12,$J$14,$J$16)=3,'כח אדם - שכר'!Z225,0)</f>
        <v>0</v>
      </c>
      <c r="K21" s="240" t="str">
        <f t="shared" si="2"/>
        <v/>
      </c>
      <c r="L21" s="199"/>
      <c r="M21" s="200"/>
    </row>
    <row r="22" spans="1:13" s="22" customFormat="1" ht="22.75" customHeight="1">
      <c r="A22" s="220"/>
      <c r="B22" s="227"/>
      <c r="C22" s="221" t="s">
        <v>111</v>
      </c>
      <c r="D22" s="225">
        <f>D20+D21</f>
        <v>362538.24</v>
      </c>
      <c r="E22" s="235">
        <f t="shared" si="0"/>
        <v>0.32589193326444388</v>
      </c>
      <c r="F22" s="253"/>
      <c r="G22" s="304">
        <f>IF(COUNTA($G$12,$G$14,$G$16)=3,'כח אדם - שכר'!S226,0)</f>
        <v>0</v>
      </c>
      <c r="H22" s="256" t="str">
        <f t="shared" si="1"/>
        <v/>
      </c>
      <c r="I22" s="198"/>
      <c r="J22" s="181">
        <f>IF(COUNTA($J$12,$J$14,$J$16)=3,'כח אדם - שכר'!Z226,0)</f>
        <v>0</v>
      </c>
      <c r="K22" s="240" t="str">
        <f t="shared" si="2"/>
        <v/>
      </c>
      <c r="L22" s="199"/>
      <c r="M22" s="200"/>
    </row>
    <row r="23" spans="1:13" s="22" customFormat="1" ht="22.75" customHeight="1">
      <c r="A23" s="98"/>
      <c r="B23" s="228">
        <v>2</v>
      </c>
      <c r="C23" s="159" t="s">
        <v>2</v>
      </c>
      <c r="D23" s="225">
        <f>'חומרים '!G43</f>
        <v>76300</v>
      </c>
      <c r="E23" s="235">
        <f t="shared" si="0"/>
        <v>0.068587397864779923</v>
      </c>
      <c r="F23" s="252" t="str">
        <f t="shared" si="3" ref="F23:F31">IF($G$12&gt;0,C23,"")</f>
        <v/>
      </c>
      <c r="G23" s="237">
        <f>IF(COUNTA($G$12,$G$14,$G$16)=3,'חומרים '!K43,0)</f>
        <v>0</v>
      </c>
      <c r="H23" s="256" t="str">
        <f t="shared" si="1"/>
        <v/>
      </c>
      <c r="I23" s="198"/>
      <c r="J23" s="181">
        <f>IF(COUNTA($J$12,$J$14,$J$16)=3,'חומרים '!R43,0)</f>
        <v>0</v>
      </c>
      <c r="K23" s="240" t="str">
        <f t="shared" si="2"/>
        <v/>
      </c>
      <c r="L23" s="199"/>
      <c r="M23" s="200"/>
    </row>
    <row r="24" spans="1:13" s="22" customFormat="1" ht="22.75" customHeight="1">
      <c r="A24" s="220"/>
      <c r="B24" s="224">
        <v>3</v>
      </c>
      <c r="C24" s="230" t="s">
        <v>87</v>
      </c>
      <c r="D24" s="225">
        <f>'קבלני משנה '!I43</f>
        <v>324500</v>
      </c>
      <c r="E24" s="235">
        <f t="shared" si="0"/>
        <v>0.29169869734103648</v>
      </c>
      <c r="F24" s="253" t="str">
        <f t="shared" si="3"/>
        <v/>
      </c>
      <c r="G24" s="237">
        <f>IF(COUNTA($G$12,$G$14,$G$16)=3,'קבלני משנה '!M43,0)</f>
        <v>0</v>
      </c>
      <c r="H24" s="256" t="str">
        <f t="shared" si="1"/>
        <v/>
      </c>
      <c r="I24" s="198"/>
      <c r="J24" s="181">
        <f>IF(COUNTA($J$12,$J$14,$J$16)=3,'קבלני משנה '!S43,0)</f>
        <v>0</v>
      </c>
      <c r="K24" s="240" t="str">
        <f t="shared" si="2"/>
        <v/>
      </c>
      <c r="L24" s="199"/>
      <c r="M24" s="200"/>
    </row>
    <row r="25" spans="1:13" s="22" customFormat="1" ht="22.75" customHeight="1">
      <c r="A25" s="220"/>
      <c r="B25" s="226"/>
      <c r="C25" s="229" t="s">
        <v>88</v>
      </c>
      <c r="D25" s="225">
        <f>'קבלני משנה '!I44</f>
        <v>200000</v>
      </c>
      <c r="E25" s="235">
        <f t="shared" si="0"/>
        <v>0.17978348064162494</v>
      </c>
      <c r="F25" s="253" t="str">
        <f t="shared" si="3"/>
        <v/>
      </c>
      <c r="G25" s="237">
        <f>IF(COUNTA($G$12,$G$14,$G$16)=3,'קבלני משנה '!M44,0)</f>
        <v>0</v>
      </c>
      <c r="H25" s="256" t="str">
        <f t="shared" si="1"/>
        <v/>
      </c>
      <c r="I25" s="198"/>
      <c r="J25" s="181">
        <f>IF(COUNTA($J$12,$J$14,$J$16)=3,'קבלני משנה '!S44,0)</f>
        <v>0</v>
      </c>
      <c r="K25" s="240" t="str">
        <f t="shared" si="2"/>
        <v/>
      </c>
      <c r="L25" s="199"/>
      <c r="M25" s="200"/>
    </row>
    <row r="26" spans="1:13" s="22" customFormat="1" ht="22.75" customHeight="1">
      <c r="A26" s="220"/>
      <c r="B26" s="227"/>
      <c r="C26" s="221" t="s">
        <v>112</v>
      </c>
      <c r="D26" s="225">
        <f>'קבלני משנה '!I45</f>
        <v>524500</v>
      </c>
      <c r="E26" s="235">
        <f t="shared" si="0"/>
        <v>0.4714821779826614</v>
      </c>
      <c r="F26" s="252" t="str">
        <f t="shared" si="3"/>
        <v/>
      </c>
      <c r="G26" s="237">
        <f>IF(COUNTA($G$12,$G$14,$G$16)=3,'קבלני משנה '!M45,0)</f>
        <v>0</v>
      </c>
      <c r="H26" s="256" t="str">
        <f t="shared" si="1"/>
        <v/>
      </c>
      <c r="I26" s="198"/>
      <c r="J26" s="181">
        <f>IF(COUNTA($J$12,$J$14,$J$16)=3,'קבלני משנה '!S45,0)</f>
        <v>0</v>
      </c>
      <c r="K26" s="240" t="str">
        <f t="shared" si="2"/>
        <v/>
      </c>
      <c r="L26" s="199"/>
      <c r="M26" s="200"/>
    </row>
    <row r="27" spans="1:13" s="22" customFormat="1" ht="22.75" customHeight="1">
      <c r="A27" s="98"/>
      <c r="B27" s="223">
        <v>4</v>
      </c>
      <c r="C27" s="159" t="s">
        <v>29</v>
      </c>
      <c r="D27" s="225">
        <f>ציוד!H53</f>
        <v>9111.02</v>
      </c>
      <c r="E27" s="235">
        <f t="shared" si="0"/>
        <v>0.008190054438977289</v>
      </c>
      <c r="F27" s="252" t="str">
        <f t="shared" si="3"/>
        <v/>
      </c>
      <c r="G27" s="237">
        <f>IF(COUNTA($G$12,$G$14,$G$16)=3,ציוד!N53,0)</f>
        <v>0</v>
      </c>
      <c r="H27" s="256" t="str">
        <f t="shared" si="1"/>
        <v/>
      </c>
      <c r="I27" s="198"/>
      <c r="J27" s="181">
        <f>IF(COUNTA($J$12,$J$14,$J$16)=3,ציוד!U53,0)</f>
        <v>0</v>
      </c>
      <c r="K27" s="240" t="str">
        <f t="shared" si="2"/>
        <v/>
      </c>
      <c r="L27" s="199"/>
      <c r="M27" s="200"/>
    </row>
    <row r="28" spans="1:13" s="22" customFormat="1" ht="22.75" customHeight="1">
      <c r="A28" s="98"/>
      <c r="B28" s="223">
        <v>5</v>
      </c>
      <c r="C28" s="159" t="s">
        <v>3</v>
      </c>
      <c r="D28" s="225">
        <f>שונות!K43</f>
        <v>30000</v>
      </c>
      <c r="E28" s="235">
        <f t="shared" si="0"/>
        <v>0.026967522096243743</v>
      </c>
      <c r="F28" s="252" t="str">
        <f t="shared" si="3"/>
        <v/>
      </c>
      <c r="G28" s="238">
        <f>IF(COUNTA($G$12,$G$14,$G$16)=3,שונות!O43,0)</f>
        <v>0</v>
      </c>
      <c r="H28" s="256" t="str">
        <f t="shared" si="1"/>
        <v/>
      </c>
      <c r="I28" s="198"/>
      <c r="J28" s="241">
        <f>IF(COUNTA($J$12,$J$14,$J$16)=3,שונות!V43,0)</f>
        <v>0</v>
      </c>
      <c r="K28" s="240" t="str">
        <f t="shared" si="2"/>
        <v/>
      </c>
      <c r="L28" s="199"/>
      <c r="M28" s="200"/>
    </row>
    <row r="29" spans="1:13" s="22" customFormat="1" ht="22.75" customHeight="1">
      <c r="A29" s="98"/>
      <c r="B29" s="228">
        <v>6</v>
      </c>
      <c r="C29" s="159" t="s">
        <v>208</v>
      </c>
      <c r="D29" s="372">
        <f>+שיווק!E43</f>
        <v>110000</v>
      </c>
      <c r="E29" s="235">
        <f t="shared" si="0"/>
        <v>0.098880914352893715</v>
      </c>
      <c r="F29" s="252" t="str">
        <f t="shared" si="3"/>
        <v/>
      </c>
      <c r="G29" s="238">
        <f>IF(COUNTA($G$12,$G$14,$G$16)=3,שיווק!H43,0)</f>
        <v>0</v>
      </c>
      <c r="H29" s="256" t="str">
        <f t="shared" si="1"/>
        <v/>
      </c>
      <c r="I29" s="198"/>
      <c r="J29" s="241">
        <f>IF(COUNTA($J$12,$J$14,$J$16)=3,שיווק!N43,0)</f>
        <v>0</v>
      </c>
      <c r="K29" s="240" t="str">
        <f t="shared" si="2"/>
        <v/>
      </c>
      <c r="L29" s="199"/>
      <c r="M29" s="200"/>
    </row>
    <row r="30" spans="1:13" s="22" customFormat="1" ht="22.75" customHeight="1" thickBot="1">
      <c r="A30" s="98"/>
      <c r="B30" s="228">
        <v>7</v>
      </c>
      <c r="C30" s="392" t="s">
        <v>255</v>
      </c>
      <c r="D30" s="225">
        <f>+'ציוד ייעודי'!G43</f>
        <v>0</v>
      </c>
      <c r="E30" s="235" t="str">
        <f t="shared" si="0"/>
        <v/>
      </c>
      <c r="F30" s="252" t="str">
        <f t="shared" si="3"/>
        <v/>
      </c>
      <c r="G30" s="238">
        <f>+'ציוד ייעודי'!K43</f>
        <v>0</v>
      </c>
      <c r="H30" s="256" t="str">
        <f t="shared" si="1"/>
        <v/>
      </c>
      <c r="I30" s="198"/>
      <c r="J30" s="241">
        <f>+'ציוד ייעודי'!R43</f>
        <v>0</v>
      </c>
      <c r="K30" s="240" t="str">
        <f t="shared" si="2"/>
        <v/>
      </c>
      <c r="L30" s="199"/>
      <c r="M30" s="200"/>
    </row>
    <row r="31" spans="1:13" s="22" customFormat="1" ht="22.75" customHeight="1" thickBot="1">
      <c r="A31" s="98"/>
      <c r="B31" s="228">
        <v>8</v>
      </c>
      <c r="C31" s="375" t="s">
        <v>4</v>
      </c>
      <c r="D31" s="373">
        <f>D22+D23+D26+D27+D28+D29+D30</f>
        <v>1112449.26</v>
      </c>
      <c r="E31" s="233">
        <f>IF($D$31&gt;0,D31/$D$31,"")</f>
        <v>1</v>
      </c>
      <c r="F31" s="244" t="str">
        <f t="shared" si="3"/>
        <v/>
      </c>
      <c r="G31" s="257">
        <f>G22+G23+G26+G27+G28+G29+G30</f>
        <v>0</v>
      </c>
      <c r="H31" s="258" t="str">
        <f>IF($G$31&gt;0,G31/$G$31,"")</f>
        <v/>
      </c>
      <c r="I31" s="198"/>
      <c r="J31" s="242">
        <f>J22+J23+J26+J27+J28+J29+J30</f>
        <v>0</v>
      </c>
      <c r="K31" s="245" t="str">
        <f>IF($J$31&gt;0,J31/$J$31,"")</f>
        <v/>
      </c>
      <c r="L31" s="199"/>
      <c r="M31" s="200"/>
    </row>
    <row r="32" spans="1:12" ht="21.75" customHeight="1" thickBot="1">
      <c r="A32" s="204"/>
      <c r="B32" s="228">
        <v>9</v>
      </c>
      <c r="C32" s="374" t="s">
        <v>194</v>
      </c>
      <c r="D32" s="372">
        <f>+D31-D25</f>
        <v>912449.26</v>
      </c>
      <c r="E32" s="233">
        <f>IF($D$31&gt;0,D32/$D$31,"")</f>
        <v>0.82021651935837503</v>
      </c>
      <c r="F32" s="205"/>
      <c r="G32" s="257">
        <f>+G31-G25</f>
        <v>0</v>
      </c>
      <c r="H32" s="258" t="str">
        <f>IF($G$31&gt;0,G32/$G$31,"")</f>
        <v/>
      </c>
      <c r="I32" s="31"/>
      <c r="J32" s="242">
        <f>+J31-J25</f>
        <v>0</v>
      </c>
      <c r="K32" s="245" t="str">
        <f>IF($J$31&gt;0,J32/$J$31,"")</f>
        <v/>
      </c>
      <c r="L32" s="31"/>
    </row>
    <row r="33" spans="1:13" s="12" customFormat="1" ht="39.75" customHeight="1">
      <c r="A33" s="503" t="s">
        <v>275</v>
      </c>
      <c r="B33" s="504"/>
      <c r="C33" s="505" t="s">
        <v>262</v>
      </c>
      <c r="D33" s="506"/>
      <c r="E33" s="498" t="s">
        <v>350</v>
      </c>
      <c r="F33" s="499"/>
      <c r="G33" s="265"/>
      <c r="I33" s="201"/>
      <c r="J33" s="201"/>
      <c r="L33" s="201"/>
      <c r="M33" s="201"/>
    </row>
    <row r="34" spans="1:7" ht="17.15" customHeight="1">
      <c r="A34" s="502" t="s">
        <v>171</v>
      </c>
      <c r="B34" s="500"/>
      <c r="C34" s="497" t="s">
        <v>172</v>
      </c>
      <c r="D34" s="497"/>
      <c r="E34" s="500" t="s">
        <v>173</v>
      </c>
      <c r="F34" s="501"/>
      <c r="G34" s="261"/>
    </row>
    <row r="35" spans="1:7" ht="16" thickBot="1">
      <c r="A35" s="13"/>
      <c r="B35" s="14"/>
      <c r="C35" s="25"/>
      <c r="D35" s="10"/>
      <c r="E35" s="10"/>
      <c r="F35" s="11"/>
      <c r="G35" s="261"/>
    </row>
    <row r="36" spans="3:3" ht="13">
      <c r="C36" s="15" t="s">
        <v>10</v>
      </c>
    </row>
    <row r="41" ht="13" hidden="1"/>
    <row r="42" ht="13" hidden="1"/>
    <row r="43" ht="13" hidden="1"/>
    <row r="44" ht="13" hidden="1"/>
    <row r="45" ht="13" hidden="1"/>
    <row r="46" ht="13" hidden="1"/>
    <row r="47" ht="13" hidden="1"/>
    <row r="48" ht="13" hidden="1"/>
    <row r="49" spans="1:4" ht="13" hidden="1">
      <c r="A49" s="26" t="s">
        <v>16</v>
      </c>
      <c r="D49" s="15" t="s">
        <v>10</v>
      </c>
    </row>
    <row r="50" spans="1:1" ht="13" hidden="1">
      <c r="A50" s="26" t="s">
        <v>17</v>
      </c>
    </row>
    <row r="51" spans="1:1" ht="13" hidden="1">
      <c r="A51" s="26" t="s">
        <v>18</v>
      </c>
    </row>
    <row r="52" spans="1:1" ht="13" hidden="1">
      <c r="A52" s="26" t="s">
        <v>19</v>
      </c>
    </row>
    <row r="53" spans="1:1" ht="13" hidden="1">
      <c r="A53" s="26" t="s">
        <v>20</v>
      </c>
    </row>
    <row r="54" ht="13" hidden="1"/>
    <row r="55" ht="13" hidden="1"/>
    <row r="56" ht="13" hidden="1"/>
    <row r="57" ht="13" hidden="1"/>
    <row r="58" ht="13" hidden="1"/>
    <row r="59" ht="13" hidden="1"/>
    <row r="60" ht="13" hidden="1"/>
    <row r="61" ht="13" hidden="1"/>
    <row r="62" spans="7:13" s="27" customFormat="1" ht="13" hidden="1">
      <c r="G62" s="182"/>
      <c r="H62" s="182"/>
      <c r="I62" s="202"/>
      <c r="J62" s="202"/>
      <c r="K62" s="182"/>
      <c r="L62" s="203"/>
      <c r="M62" s="203"/>
    </row>
    <row r="63" spans="7:13" s="27" customFormat="1" ht="13" hidden="1">
      <c r="G63" s="182"/>
      <c r="H63" s="182"/>
      <c r="I63" s="202"/>
      <c r="J63" s="202"/>
      <c r="K63" s="182"/>
      <c r="L63" s="203"/>
      <c r="M63" s="203"/>
    </row>
    <row r="64" spans="1:13" s="27" customFormat="1" ht="13" hidden="1">
      <c r="A64" s="28">
        <v>43070</v>
      </c>
      <c r="B64" s="294">
        <v>43100</v>
      </c>
      <c r="G64" s="182"/>
      <c r="H64" s="182"/>
      <c r="I64" s="202"/>
      <c r="J64" s="202"/>
      <c r="K64" s="182"/>
      <c r="L64" s="203"/>
      <c r="M64" s="203"/>
    </row>
    <row r="65" spans="1:13" s="27" customFormat="1" ht="13" hidden="1">
      <c r="A65" s="28">
        <v>43101</v>
      </c>
      <c r="B65" s="294">
        <v>43131</v>
      </c>
      <c r="G65" s="182"/>
      <c r="H65" s="182"/>
      <c r="I65" s="202"/>
      <c r="J65" s="202"/>
      <c r="K65" s="182"/>
      <c r="L65" s="203"/>
      <c r="M65" s="203"/>
    </row>
    <row r="66" spans="1:13" s="27" customFormat="1" ht="13" hidden="1">
      <c r="A66" s="28">
        <v>43132</v>
      </c>
      <c r="B66" s="294">
        <v>43159</v>
      </c>
      <c r="G66" s="182"/>
      <c r="H66" s="182"/>
      <c r="I66" s="202"/>
      <c r="J66" s="202"/>
      <c r="K66" s="182"/>
      <c r="L66" s="203"/>
      <c r="M66" s="203"/>
    </row>
    <row r="67" spans="1:13" s="27" customFormat="1" ht="13" hidden="1">
      <c r="A67" s="28">
        <v>43160</v>
      </c>
      <c r="B67" s="294">
        <v>43190</v>
      </c>
      <c r="G67" s="182"/>
      <c r="H67" s="182"/>
      <c r="I67" s="202"/>
      <c r="J67" s="202"/>
      <c r="K67" s="182"/>
      <c r="L67" s="203"/>
      <c r="M67" s="203"/>
    </row>
    <row r="68" spans="1:13" s="27" customFormat="1" ht="13" hidden="1">
      <c r="A68" s="28">
        <v>43191</v>
      </c>
      <c r="B68" s="294">
        <v>43220</v>
      </c>
      <c r="G68" s="182"/>
      <c r="H68" s="182"/>
      <c r="I68" s="202"/>
      <c r="J68" s="202"/>
      <c r="K68" s="182"/>
      <c r="L68" s="203"/>
      <c r="M68" s="203"/>
    </row>
    <row r="69" spans="1:13" s="27" customFormat="1" ht="13" hidden="1">
      <c r="A69" s="28">
        <v>43221</v>
      </c>
      <c r="B69" s="294">
        <v>43251</v>
      </c>
      <c r="G69" s="182"/>
      <c r="H69" s="182"/>
      <c r="I69" s="202"/>
      <c r="J69" s="202"/>
      <c r="K69" s="182"/>
      <c r="L69" s="203"/>
      <c r="M69" s="203"/>
    </row>
    <row r="70" spans="1:13" s="27" customFormat="1" ht="13" hidden="1">
      <c r="A70" s="28">
        <v>43252</v>
      </c>
      <c r="B70" s="294">
        <v>43281</v>
      </c>
      <c r="G70" s="182"/>
      <c r="H70" s="182"/>
      <c r="I70" s="202"/>
      <c r="J70" s="202"/>
      <c r="K70" s="182"/>
      <c r="L70" s="203"/>
      <c r="M70" s="203"/>
    </row>
    <row r="71" spans="1:13" s="27" customFormat="1" ht="13" hidden="1">
      <c r="A71" s="28">
        <v>43282</v>
      </c>
      <c r="B71" s="294">
        <v>43312</v>
      </c>
      <c r="G71" s="182"/>
      <c r="H71" s="182"/>
      <c r="I71" s="202"/>
      <c r="J71" s="202"/>
      <c r="K71" s="182"/>
      <c r="L71" s="203"/>
      <c r="M71" s="203"/>
    </row>
    <row r="72" spans="1:13" s="27" customFormat="1" ht="13" hidden="1">
      <c r="A72" s="28">
        <v>43313</v>
      </c>
      <c r="B72" s="294">
        <v>43343</v>
      </c>
      <c r="G72" s="182"/>
      <c r="H72" s="182"/>
      <c r="I72" s="202"/>
      <c r="J72" s="202"/>
      <c r="K72" s="182"/>
      <c r="L72" s="203"/>
      <c r="M72" s="203"/>
    </row>
    <row r="73" spans="1:13" s="27" customFormat="1" ht="13" hidden="1">
      <c r="A73" s="28">
        <v>43344</v>
      </c>
      <c r="B73" s="294">
        <v>43373</v>
      </c>
      <c r="G73" s="182"/>
      <c r="H73" s="182"/>
      <c r="I73" s="202"/>
      <c r="J73" s="202"/>
      <c r="K73" s="182"/>
      <c r="L73" s="203"/>
      <c r="M73" s="203"/>
    </row>
    <row r="74" spans="1:13" s="27" customFormat="1" ht="13" hidden="1">
      <c r="A74" s="28">
        <v>43374</v>
      </c>
      <c r="B74" s="294">
        <v>43404</v>
      </c>
      <c r="G74" s="182"/>
      <c r="H74" s="182"/>
      <c r="I74" s="202"/>
      <c r="J74" s="202"/>
      <c r="K74" s="182"/>
      <c r="L74" s="203"/>
      <c r="M74" s="203"/>
    </row>
    <row r="75" spans="1:13" s="27" customFormat="1" ht="13" hidden="1">
      <c r="A75" s="28">
        <v>43405</v>
      </c>
      <c r="B75" s="294">
        <v>43434</v>
      </c>
      <c r="G75" s="182"/>
      <c r="H75" s="182"/>
      <c r="I75" s="202"/>
      <c r="J75" s="202"/>
      <c r="K75" s="182"/>
      <c r="L75" s="203"/>
      <c r="M75" s="203"/>
    </row>
    <row r="76" spans="1:13" s="27" customFormat="1" ht="13" hidden="1">
      <c r="A76" s="28">
        <v>43435</v>
      </c>
      <c r="B76" s="294">
        <v>43465</v>
      </c>
      <c r="G76" s="182"/>
      <c r="H76" s="182"/>
      <c r="I76" s="202"/>
      <c r="J76" s="202"/>
      <c r="K76" s="182"/>
      <c r="L76" s="203"/>
      <c r="M76" s="203"/>
    </row>
    <row r="77" spans="1:13" s="27" customFormat="1" ht="13" hidden="1">
      <c r="A77" s="28">
        <v>43466</v>
      </c>
      <c r="B77" s="294">
        <v>43496</v>
      </c>
      <c r="G77" s="182"/>
      <c r="H77" s="182"/>
      <c r="I77" s="202"/>
      <c r="J77" s="202"/>
      <c r="K77" s="182"/>
      <c r="L77" s="203"/>
      <c r="M77" s="203"/>
    </row>
    <row r="78" spans="1:13" s="27" customFormat="1" ht="13" hidden="1">
      <c r="A78" s="28">
        <v>43497</v>
      </c>
      <c r="B78" s="294">
        <v>43524</v>
      </c>
      <c r="G78" s="182"/>
      <c r="H78" s="182"/>
      <c r="I78" s="202"/>
      <c r="J78" s="202"/>
      <c r="K78" s="182"/>
      <c r="L78" s="203"/>
      <c r="M78" s="203"/>
    </row>
    <row r="79" spans="1:13" s="27" customFormat="1" ht="13" hidden="1">
      <c r="A79" s="28">
        <v>43525</v>
      </c>
      <c r="B79" s="294">
        <v>43555</v>
      </c>
      <c r="G79" s="182"/>
      <c r="H79" s="182"/>
      <c r="I79" s="202"/>
      <c r="J79" s="202"/>
      <c r="K79" s="182"/>
      <c r="L79" s="203"/>
      <c r="M79" s="203"/>
    </row>
    <row r="80" spans="1:13" s="27" customFormat="1" ht="13" hidden="1">
      <c r="A80" s="28">
        <v>43556</v>
      </c>
      <c r="B80" s="294">
        <v>43585</v>
      </c>
      <c r="G80" s="182"/>
      <c r="H80" s="182"/>
      <c r="I80" s="202"/>
      <c r="J80" s="202"/>
      <c r="K80" s="182"/>
      <c r="L80" s="203"/>
      <c r="M80" s="203"/>
    </row>
    <row r="81" spans="1:13" s="27" customFormat="1" ht="13" hidden="1">
      <c r="A81" s="28">
        <v>43586</v>
      </c>
      <c r="B81" s="294">
        <v>43616</v>
      </c>
      <c r="G81" s="182"/>
      <c r="H81" s="182"/>
      <c r="I81" s="202"/>
      <c r="J81" s="202"/>
      <c r="K81" s="182"/>
      <c r="L81" s="203"/>
      <c r="M81" s="203"/>
    </row>
    <row r="82" spans="1:13" s="27" customFormat="1" ht="13" hidden="1">
      <c r="A82" s="28">
        <v>43617</v>
      </c>
      <c r="B82" s="294">
        <v>43646</v>
      </c>
      <c r="G82" s="182"/>
      <c r="H82" s="182"/>
      <c r="I82" s="202"/>
      <c r="J82" s="202"/>
      <c r="K82" s="182"/>
      <c r="L82" s="203"/>
      <c r="M82" s="203"/>
    </row>
    <row r="83" spans="1:13" s="27" customFormat="1" ht="13" hidden="1">
      <c r="A83" s="28">
        <v>43647</v>
      </c>
      <c r="B83" s="294">
        <v>43677</v>
      </c>
      <c r="G83" s="182"/>
      <c r="H83" s="182"/>
      <c r="I83" s="202"/>
      <c r="J83" s="202"/>
      <c r="K83" s="182"/>
      <c r="L83" s="203"/>
      <c r="M83" s="203"/>
    </row>
    <row r="84" spans="1:13" s="27" customFormat="1" ht="13" hidden="1">
      <c r="A84" s="28">
        <v>43678</v>
      </c>
      <c r="B84" s="294">
        <v>43708</v>
      </c>
      <c r="G84" s="182"/>
      <c r="H84" s="182"/>
      <c r="I84" s="202"/>
      <c r="J84" s="202"/>
      <c r="K84" s="182"/>
      <c r="L84" s="203"/>
      <c r="M84" s="203"/>
    </row>
    <row r="85" spans="1:13" s="27" customFormat="1" ht="13" hidden="1">
      <c r="A85" s="28">
        <v>43709</v>
      </c>
      <c r="B85" s="294">
        <v>43738</v>
      </c>
      <c r="G85" s="182"/>
      <c r="H85" s="182"/>
      <c r="I85" s="202"/>
      <c r="J85" s="202"/>
      <c r="K85" s="182"/>
      <c r="L85" s="203"/>
      <c r="M85" s="203"/>
    </row>
    <row r="86" spans="1:13" s="27" customFormat="1" ht="13" hidden="1">
      <c r="A86" s="28">
        <v>43739</v>
      </c>
      <c r="B86" s="294">
        <v>43769</v>
      </c>
      <c r="G86" s="182"/>
      <c r="H86" s="182"/>
      <c r="I86" s="202"/>
      <c r="J86" s="202"/>
      <c r="K86" s="182"/>
      <c r="L86" s="203"/>
      <c r="M86" s="203"/>
    </row>
    <row r="87" spans="1:13" s="27" customFormat="1" ht="13" hidden="1">
      <c r="A87" s="28">
        <v>43770</v>
      </c>
      <c r="B87" s="294">
        <v>43799</v>
      </c>
      <c r="G87" s="182"/>
      <c r="H87" s="182"/>
      <c r="I87" s="202"/>
      <c r="J87" s="202"/>
      <c r="K87" s="182"/>
      <c r="L87" s="203"/>
      <c r="M87" s="203"/>
    </row>
    <row r="88" spans="1:13" s="27" customFormat="1" ht="13" hidden="1">
      <c r="A88" s="28">
        <v>43800</v>
      </c>
      <c r="B88" s="294">
        <v>43830</v>
      </c>
      <c r="G88" s="182"/>
      <c r="H88" s="182"/>
      <c r="I88" s="202"/>
      <c r="J88" s="202"/>
      <c r="K88" s="182"/>
      <c r="L88" s="203"/>
      <c r="M88" s="203"/>
    </row>
    <row r="89" spans="1:13" s="27" customFormat="1" ht="13" hidden="1">
      <c r="A89" s="28">
        <v>43831</v>
      </c>
      <c r="B89" s="294">
        <v>43861</v>
      </c>
      <c r="G89" s="182"/>
      <c r="H89" s="182"/>
      <c r="I89" s="202"/>
      <c r="J89" s="202"/>
      <c r="K89" s="182"/>
      <c r="L89" s="203"/>
      <c r="M89" s="203"/>
    </row>
    <row r="90" spans="1:13" s="27" customFormat="1" ht="13" hidden="1">
      <c r="A90" s="28">
        <v>43862</v>
      </c>
      <c r="B90" s="294">
        <v>43890</v>
      </c>
      <c r="G90" s="182"/>
      <c r="H90" s="182"/>
      <c r="I90" s="202"/>
      <c r="J90" s="202"/>
      <c r="K90" s="182"/>
      <c r="L90" s="203"/>
      <c r="M90" s="203"/>
    </row>
    <row r="91" spans="1:13" s="27" customFormat="1" ht="13" hidden="1">
      <c r="A91" s="28">
        <v>43891</v>
      </c>
      <c r="B91" s="294">
        <v>43921</v>
      </c>
      <c r="G91" s="182"/>
      <c r="H91" s="182"/>
      <c r="I91" s="202"/>
      <c r="J91" s="202"/>
      <c r="K91" s="182"/>
      <c r="L91" s="203"/>
      <c r="M91" s="203"/>
    </row>
    <row r="92" spans="1:13" s="27" customFormat="1" ht="13" hidden="1">
      <c r="A92" s="28">
        <v>43922</v>
      </c>
      <c r="B92" s="294">
        <v>43951</v>
      </c>
      <c r="G92" s="182"/>
      <c r="H92" s="182"/>
      <c r="I92" s="202"/>
      <c r="J92" s="202"/>
      <c r="K92" s="182"/>
      <c r="L92" s="203"/>
      <c r="M92" s="203"/>
    </row>
    <row r="93" spans="1:13" s="27" customFormat="1" ht="13" hidden="1">
      <c r="A93" s="28">
        <v>43952</v>
      </c>
      <c r="B93" s="294">
        <v>43982</v>
      </c>
      <c r="G93" s="182"/>
      <c r="H93" s="182"/>
      <c r="I93" s="202"/>
      <c r="J93" s="202"/>
      <c r="K93" s="182"/>
      <c r="L93" s="203"/>
      <c r="M93" s="203"/>
    </row>
    <row r="94" spans="1:13" s="27" customFormat="1" ht="13" hidden="1">
      <c r="A94" s="28">
        <v>43983</v>
      </c>
      <c r="B94" s="294">
        <v>44012</v>
      </c>
      <c r="G94" s="182"/>
      <c r="H94" s="182"/>
      <c r="I94" s="202"/>
      <c r="J94" s="202"/>
      <c r="K94" s="182"/>
      <c r="L94" s="203"/>
      <c r="M94" s="203"/>
    </row>
    <row r="95" spans="1:13" s="27" customFormat="1" ht="12.25" customHeight="1" hidden="1">
      <c r="A95" s="28">
        <v>44013</v>
      </c>
      <c r="B95" s="294">
        <v>44043</v>
      </c>
      <c r="G95" s="182"/>
      <c r="H95" s="182"/>
      <c r="I95" s="202"/>
      <c r="J95" s="202"/>
      <c r="K95" s="182"/>
      <c r="L95" s="203"/>
      <c r="M95" s="203"/>
    </row>
    <row r="96" spans="1:13" s="27" customFormat="1" ht="13" hidden="1">
      <c r="A96" s="28">
        <v>44044</v>
      </c>
      <c r="B96" s="294">
        <v>44074</v>
      </c>
      <c r="G96" s="182"/>
      <c r="H96" s="182"/>
      <c r="I96" s="202"/>
      <c r="J96" s="202"/>
      <c r="K96" s="182"/>
      <c r="L96" s="203"/>
      <c r="M96" s="203"/>
    </row>
    <row r="97" spans="1:13" s="27" customFormat="1" ht="13" hidden="1">
      <c r="A97" s="28">
        <v>44075</v>
      </c>
      <c r="B97" s="294">
        <v>44104</v>
      </c>
      <c r="G97" s="182"/>
      <c r="H97" s="182"/>
      <c r="I97" s="202"/>
      <c r="J97" s="202"/>
      <c r="K97" s="182"/>
      <c r="L97" s="203"/>
      <c r="M97" s="203"/>
    </row>
    <row r="98" spans="1:13" s="27" customFormat="1" ht="13" hidden="1">
      <c r="A98" s="28">
        <v>44105</v>
      </c>
      <c r="B98" s="294">
        <v>44135</v>
      </c>
      <c r="G98" s="182"/>
      <c r="H98" s="182"/>
      <c r="I98" s="202"/>
      <c r="J98" s="202"/>
      <c r="K98" s="182"/>
      <c r="L98" s="203"/>
      <c r="M98" s="203"/>
    </row>
    <row r="99" spans="1:13" s="27" customFormat="1" ht="13" hidden="1">
      <c r="A99" s="28">
        <v>44136</v>
      </c>
      <c r="B99" s="294">
        <v>44165</v>
      </c>
      <c r="G99" s="182"/>
      <c r="H99" s="182"/>
      <c r="I99" s="202"/>
      <c r="J99" s="202"/>
      <c r="K99" s="182"/>
      <c r="L99" s="203"/>
      <c r="M99" s="203"/>
    </row>
    <row r="100" spans="1:13" s="27" customFormat="1" ht="13" hidden="1">
      <c r="A100" s="28">
        <v>44166</v>
      </c>
      <c r="B100" s="294">
        <v>44196</v>
      </c>
      <c r="G100" s="182"/>
      <c r="H100" s="182"/>
      <c r="I100" s="202"/>
      <c r="J100" s="202"/>
      <c r="K100" s="182"/>
      <c r="L100" s="203"/>
      <c r="M100" s="203"/>
    </row>
    <row r="101" spans="1:13" s="27" customFormat="1" ht="13" hidden="1">
      <c r="A101" s="28">
        <v>44197</v>
      </c>
      <c r="B101" s="294">
        <v>44227</v>
      </c>
      <c r="G101" s="182"/>
      <c r="H101" s="182"/>
      <c r="I101" s="202"/>
      <c r="J101" s="202"/>
      <c r="K101" s="182"/>
      <c r="L101" s="203"/>
      <c r="M101" s="203"/>
    </row>
    <row r="102" spans="1:13" s="27" customFormat="1" ht="13" hidden="1">
      <c r="A102" s="28">
        <v>44228</v>
      </c>
      <c r="B102" s="294">
        <v>44255</v>
      </c>
      <c r="G102" s="182"/>
      <c r="H102" s="182"/>
      <c r="I102" s="202"/>
      <c r="J102" s="202"/>
      <c r="K102" s="182"/>
      <c r="L102" s="203"/>
      <c r="M102" s="203"/>
    </row>
    <row r="103" spans="1:13" s="27" customFormat="1" ht="13" hidden="1">
      <c r="A103" s="28">
        <v>44256</v>
      </c>
      <c r="B103" s="294">
        <v>44286</v>
      </c>
      <c r="G103" s="182"/>
      <c r="H103" s="182"/>
      <c r="I103" s="202"/>
      <c r="J103" s="202"/>
      <c r="K103" s="182"/>
      <c r="L103" s="203"/>
      <c r="M103" s="203"/>
    </row>
    <row r="104" spans="1:13" s="27" customFormat="1" ht="13" hidden="1">
      <c r="A104" s="28">
        <v>44287</v>
      </c>
      <c r="B104" s="294">
        <v>44316</v>
      </c>
      <c r="G104" s="182"/>
      <c r="H104" s="182"/>
      <c r="I104" s="202"/>
      <c r="J104" s="202"/>
      <c r="K104" s="182"/>
      <c r="L104" s="203"/>
      <c r="M104" s="203"/>
    </row>
    <row r="105" spans="1:13" s="27" customFormat="1" ht="13" hidden="1">
      <c r="A105" s="28">
        <v>44317</v>
      </c>
      <c r="B105" s="294">
        <v>44347</v>
      </c>
      <c r="G105" s="182"/>
      <c r="H105" s="182"/>
      <c r="I105" s="202"/>
      <c r="J105" s="202"/>
      <c r="K105" s="182"/>
      <c r="L105" s="203"/>
      <c r="M105" s="203"/>
    </row>
    <row r="106" spans="1:13" s="27" customFormat="1" ht="13" hidden="1">
      <c r="A106" s="28">
        <v>44348</v>
      </c>
      <c r="B106" s="294">
        <v>44377</v>
      </c>
      <c r="G106" s="182"/>
      <c r="H106" s="182"/>
      <c r="I106" s="202"/>
      <c r="J106" s="202"/>
      <c r="K106" s="182"/>
      <c r="L106" s="203"/>
      <c r="M106" s="203"/>
    </row>
    <row r="107" spans="1:13" s="27" customFormat="1" ht="13" hidden="1">
      <c r="A107" s="28">
        <v>44378</v>
      </c>
      <c r="B107" s="294">
        <v>44408</v>
      </c>
      <c r="G107" s="182"/>
      <c r="H107" s="182"/>
      <c r="I107" s="202"/>
      <c r="J107" s="202"/>
      <c r="K107" s="182"/>
      <c r="L107" s="203"/>
      <c r="M107" s="203"/>
    </row>
    <row r="108" spans="1:13" s="27" customFormat="1" ht="13" hidden="1">
      <c r="A108" s="28">
        <v>44409</v>
      </c>
      <c r="B108" s="294">
        <v>44439</v>
      </c>
      <c r="G108" s="182"/>
      <c r="H108" s="182"/>
      <c r="I108" s="202"/>
      <c r="J108" s="202"/>
      <c r="K108" s="182"/>
      <c r="L108" s="203"/>
      <c r="M108" s="203"/>
    </row>
    <row r="109" spans="1:13" s="27" customFormat="1" ht="13" hidden="1">
      <c r="A109" s="28">
        <v>44440</v>
      </c>
      <c r="B109" s="294">
        <v>44469</v>
      </c>
      <c r="G109" s="182"/>
      <c r="H109" s="182"/>
      <c r="I109" s="202"/>
      <c r="J109" s="202"/>
      <c r="K109" s="182"/>
      <c r="L109" s="203"/>
      <c r="M109" s="203"/>
    </row>
    <row r="110" spans="1:13" s="27" customFormat="1" ht="13" hidden="1">
      <c r="A110" s="28">
        <v>44470</v>
      </c>
      <c r="B110" s="294">
        <v>44500</v>
      </c>
      <c r="G110" s="182"/>
      <c r="H110" s="182"/>
      <c r="I110" s="202"/>
      <c r="J110" s="202"/>
      <c r="K110" s="182"/>
      <c r="L110" s="203"/>
      <c r="M110" s="203"/>
    </row>
    <row r="111" spans="1:13" s="27" customFormat="1" ht="13" hidden="1">
      <c r="A111" s="28">
        <v>44501</v>
      </c>
      <c r="B111" s="294">
        <v>44530</v>
      </c>
      <c r="G111" s="182"/>
      <c r="H111" s="182"/>
      <c r="I111" s="202"/>
      <c r="J111" s="202"/>
      <c r="K111" s="182"/>
      <c r="L111" s="203"/>
      <c r="M111" s="203"/>
    </row>
    <row r="112" spans="1:13" s="27" customFormat="1" ht="13" hidden="1">
      <c r="A112" s="28">
        <v>44531</v>
      </c>
      <c r="B112" s="294">
        <v>44561</v>
      </c>
      <c r="G112" s="182"/>
      <c r="H112" s="182"/>
      <c r="I112" s="202"/>
      <c r="J112" s="202"/>
      <c r="K112" s="182"/>
      <c r="L112" s="203"/>
      <c r="M112" s="203"/>
    </row>
    <row r="113" spans="1:13" s="27" customFormat="1" ht="13" hidden="1">
      <c r="A113" s="28"/>
      <c r="G113" s="182"/>
      <c r="H113" s="182"/>
      <c r="I113" s="202"/>
      <c r="J113" s="202"/>
      <c r="K113" s="182"/>
      <c r="L113" s="203"/>
      <c r="M113" s="203"/>
    </row>
    <row r="114" spans="1:13" s="27" customFormat="1" ht="13" hidden="1">
      <c r="A114" s="28" t="s">
        <v>179</v>
      </c>
      <c r="G114" s="182"/>
      <c r="H114" s="182"/>
      <c r="I114" s="202"/>
      <c r="J114" s="202"/>
      <c r="K114" s="182"/>
      <c r="L114" s="203"/>
      <c r="M114" s="203"/>
    </row>
    <row r="115" spans="1:13" s="27" customFormat="1" ht="13" hidden="1">
      <c r="A115" s="28" t="s">
        <v>180</v>
      </c>
      <c r="G115" s="182"/>
      <c r="H115" s="182"/>
      <c r="I115" s="202"/>
      <c r="J115" s="202"/>
      <c r="K115" s="182"/>
      <c r="L115" s="203"/>
      <c r="M115" s="203"/>
    </row>
    <row r="116" spans="1:14" s="27" customFormat="1" ht="13" hidden="1">
      <c r="A116" s="28"/>
      <c r="C116" s="27" t="s">
        <v>183</v>
      </c>
      <c r="E116" s="463"/>
      <c r="F116" s="463"/>
      <c r="G116" s="465" t="s">
        <v>241</v>
      </c>
      <c r="H116" s="465" t="s">
        <v>242</v>
      </c>
      <c r="I116" s="465" t="s">
        <v>243</v>
      </c>
      <c r="J116" s="465" t="s">
        <v>3</v>
      </c>
      <c r="K116" s="465" t="s">
        <v>244</v>
      </c>
      <c r="L116" s="466" t="s">
        <v>208</v>
      </c>
      <c r="M116" s="466" t="s">
        <v>248</v>
      </c>
      <c r="N116" s="466" t="s">
        <v>255</v>
      </c>
    </row>
    <row r="117" spans="1:14" s="27" customFormat="1" ht="13" hidden="1">
      <c r="A117" s="28"/>
      <c r="C117" s="27">
        <f>VLOOKUP(E4,$E$117:$F$128,2,0)</f>
        <v>7</v>
      </c>
      <c r="E117" s="468" t="s">
        <v>181</v>
      </c>
      <c r="F117" s="467">
        <v>1</v>
      </c>
      <c r="G117" s="464">
        <v>1</v>
      </c>
      <c r="H117" s="464">
        <v>1</v>
      </c>
      <c r="I117" s="464">
        <v>1</v>
      </c>
      <c r="J117" s="464">
        <v>1</v>
      </c>
      <c r="K117" s="464">
        <v>1</v>
      </c>
      <c r="L117" s="463">
        <v>0</v>
      </c>
      <c r="M117" s="463">
        <v>1</v>
      </c>
      <c r="N117" s="463">
        <v>0</v>
      </c>
    </row>
    <row r="118" spans="1:14" s="27" customFormat="1" ht="13" hidden="1">
      <c r="A118" s="28"/>
      <c r="E118" s="468" t="s">
        <v>246</v>
      </c>
      <c r="F118" s="467">
        <v>2</v>
      </c>
      <c r="G118" s="464">
        <v>0</v>
      </c>
      <c r="H118" s="464">
        <v>1</v>
      </c>
      <c r="I118" s="464">
        <v>1</v>
      </c>
      <c r="J118" s="464">
        <v>1</v>
      </c>
      <c r="K118" s="464">
        <v>0</v>
      </c>
      <c r="L118" s="463">
        <v>0</v>
      </c>
      <c r="M118" s="463">
        <v>0</v>
      </c>
      <c r="N118" s="463">
        <v>0</v>
      </c>
    </row>
    <row r="119" spans="1:14" s="27" customFormat="1" ht="13" hidden="1">
      <c r="A119" s="28"/>
      <c r="E119" s="468" t="s">
        <v>182</v>
      </c>
      <c r="F119" s="467">
        <v>3</v>
      </c>
      <c r="G119" s="464">
        <v>1</v>
      </c>
      <c r="H119" s="464">
        <v>1</v>
      </c>
      <c r="I119" s="464">
        <v>1</v>
      </c>
      <c r="J119" s="464">
        <v>1</v>
      </c>
      <c r="K119" s="464">
        <v>1</v>
      </c>
      <c r="L119" s="463">
        <v>0</v>
      </c>
      <c r="M119" s="463">
        <v>1</v>
      </c>
      <c r="N119" s="463">
        <v>0</v>
      </c>
    </row>
    <row r="120" spans="1:14" s="27" customFormat="1" ht="13" hidden="1">
      <c r="A120" s="28"/>
      <c r="E120" s="468" t="s">
        <v>186</v>
      </c>
      <c r="F120" s="467">
        <v>4</v>
      </c>
      <c r="G120" s="464">
        <v>1</v>
      </c>
      <c r="H120" s="464">
        <v>1</v>
      </c>
      <c r="I120" s="464">
        <v>1</v>
      </c>
      <c r="J120" s="464">
        <v>1</v>
      </c>
      <c r="K120" s="464">
        <v>1</v>
      </c>
      <c r="L120" s="463">
        <v>1</v>
      </c>
      <c r="M120" s="463">
        <v>1</v>
      </c>
      <c r="N120" s="463">
        <v>0</v>
      </c>
    </row>
    <row r="121" spans="1:14" s="27" customFormat="1" ht="13" hidden="1">
      <c r="A121" s="28"/>
      <c r="E121" s="468" t="s">
        <v>222</v>
      </c>
      <c r="F121" s="467">
        <v>5</v>
      </c>
      <c r="G121" s="464">
        <v>1</v>
      </c>
      <c r="H121" s="464">
        <v>1</v>
      </c>
      <c r="I121" s="464">
        <v>1</v>
      </c>
      <c r="J121" s="464">
        <v>1</v>
      </c>
      <c r="K121" s="464">
        <v>1</v>
      </c>
      <c r="L121" s="463">
        <v>0</v>
      </c>
      <c r="M121" s="463">
        <v>1</v>
      </c>
      <c r="N121" s="463">
        <v>0</v>
      </c>
    </row>
    <row r="122" spans="1:14" s="27" customFormat="1" ht="13" hidden="1">
      <c r="A122" s="28"/>
      <c r="E122" s="468" t="s">
        <v>225</v>
      </c>
      <c r="F122" s="467">
        <v>6</v>
      </c>
      <c r="G122" s="464">
        <v>1</v>
      </c>
      <c r="H122" s="464">
        <v>1</v>
      </c>
      <c r="I122" s="464">
        <v>1</v>
      </c>
      <c r="J122" s="464">
        <v>1</v>
      </c>
      <c r="K122" s="464">
        <v>1</v>
      </c>
      <c r="L122" s="463">
        <v>0</v>
      </c>
      <c r="M122" s="463">
        <v>1</v>
      </c>
      <c r="N122" s="463">
        <v>0</v>
      </c>
    </row>
    <row r="123" spans="1:14" s="27" customFormat="1" ht="13" hidden="1">
      <c r="A123" s="28"/>
      <c r="E123" s="468" t="s">
        <v>235</v>
      </c>
      <c r="F123" s="467">
        <v>7</v>
      </c>
      <c r="G123" s="464">
        <v>1</v>
      </c>
      <c r="H123" s="464">
        <v>1</v>
      </c>
      <c r="I123" s="464">
        <v>1</v>
      </c>
      <c r="J123" s="464">
        <v>1</v>
      </c>
      <c r="K123" s="464">
        <v>1</v>
      </c>
      <c r="L123" s="463">
        <v>1</v>
      </c>
      <c r="M123" s="463">
        <v>1</v>
      </c>
      <c r="N123" s="463">
        <v>0</v>
      </c>
    </row>
    <row r="124" spans="1:14" s="27" customFormat="1" ht="13" hidden="1">
      <c r="A124" s="28"/>
      <c r="E124" s="468" t="s">
        <v>236</v>
      </c>
      <c r="F124" s="467">
        <v>8</v>
      </c>
      <c r="G124" s="464">
        <v>0</v>
      </c>
      <c r="H124" s="464">
        <v>0</v>
      </c>
      <c r="I124" s="464">
        <v>0</v>
      </c>
      <c r="J124" s="464">
        <v>1</v>
      </c>
      <c r="K124" s="464">
        <v>0</v>
      </c>
      <c r="L124" s="463">
        <v>0</v>
      </c>
      <c r="M124" s="463">
        <v>0</v>
      </c>
      <c r="N124" s="463">
        <v>0</v>
      </c>
    </row>
    <row r="125" spans="1:14" s="27" customFormat="1" ht="13" hidden="1">
      <c r="A125" s="28"/>
      <c r="E125" s="468" t="s">
        <v>237</v>
      </c>
      <c r="F125" s="467">
        <v>9</v>
      </c>
      <c r="G125" s="464">
        <v>1</v>
      </c>
      <c r="H125" s="464">
        <v>1</v>
      </c>
      <c r="I125" s="464">
        <v>1</v>
      </c>
      <c r="J125" s="464">
        <v>1</v>
      </c>
      <c r="K125" s="464">
        <v>1</v>
      </c>
      <c r="L125" s="463">
        <v>1</v>
      </c>
      <c r="M125" s="463">
        <v>1</v>
      </c>
      <c r="N125" s="463">
        <v>0</v>
      </c>
    </row>
    <row r="126" spans="1:14" s="27" customFormat="1" ht="13" hidden="1">
      <c r="A126" s="28"/>
      <c r="E126" s="468" t="s">
        <v>238</v>
      </c>
      <c r="F126" s="467">
        <v>10</v>
      </c>
      <c r="G126" s="464">
        <v>1</v>
      </c>
      <c r="H126" s="464">
        <v>1</v>
      </c>
      <c r="I126" s="464">
        <v>1</v>
      </c>
      <c r="J126" s="464">
        <v>1</v>
      </c>
      <c r="K126" s="464">
        <v>1</v>
      </c>
      <c r="L126" s="463">
        <v>1</v>
      </c>
      <c r="M126" s="463">
        <v>1</v>
      </c>
      <c r="N126" s="463">
        <v>0</v>
      </c>
    </row>
    <row r="127" spans="1:14" s="27" customFormat="1" ht="13" hidden="1">
      <c r="A127" s="28"/>
      <c r="E127" s="468" t="s">
        <v>239</v>
      </c>
      <c r="F127" s="467">
        <v>11</v>
      </c>
      <c r="G127" s="464">
        <v>1</v>
      </c>
      <c r="H127" s="464">
        <v>1</v>
      </c>
      <c r="I127" s="464">
        <v>1</v>
      </c>
      <c r="J127" s="464">
        <v>1</v>
      </c>
      <c r="K127" s="464">
        <v>1</v>
      </c>
      <c r="L127" s="463">
        <v>0</v>
      </c>
      <c r="M127" s="463">
        <v>1</v>
      </c>
      <c r="N127" s="463">
        <v>0</v>
      </c>
    </row>
    <row r="128" spans="1:14" s="27" customFormat="1" ht="13" hidden="1">
      <c r="A128" s="28"/>
      <c r="E128" s="468" t="s">
        <v>240</v>
      </c>
      <c r="F128" s="467">
        <v>12</v>
      </c>
      <c r="G128" s="464">
        <v>1</v>
      </c>
      <c r="H128" s="464">
        <v>1</v>
      </c>
      <c r="I128" s="464">
        <v>1</v>
      </c>
      <c r="J128" s="464">
        <v>1</v>
      </c>
      <c r="K128" s="464">
        <v>1</v>
      </c>
      <c r="L128" s="463">
        <v>0</v>
      </c>
      <c r="M128" s="463">
        <v>1</v>
      </c>
      <c r="N128" s="463">
        <v>1</v>
      </c>
    </row>
    <row r="129" spans="1:13" s="27" customFormat="1" ht="13" hidden="1">
      <c r="A129" s="28"/>
      <c r="G129" s="182"/>
      <c r="H129" s="182"/>
      <c r="I129" s="202"/>
      <c r="J129" s="202"/>
      <c r="K129" s="182"/>
      <c r="L129" s="203"/>
      <c r="M129" s="203"/>
    </row>
    <row r="130" spans="1:13" s="27" customFormat="1" ht="13" hidden="1">
      <c r="A130" s="28"/>
      <c r="G130" s="182"/>
      <c r="H130" s="182"/>
      <c r="I130" s="202"/>
      <c r="J130" s="202"/>
      <c r="K130" s="182"/>
      <c r="L130" s="203"/>
      <c r="M130" s="203"/>
    </row>
    <row r="131" spans="1:1" ht="13" hidden="1">
      <c r="A131" s="29"/>
    </row>
    <row r="132" spans="1:1" ht="13" hidden="1">
      <c r="A132" s="29"/>
    </row>
    <row r="133" spans="1:1" ht="13" hidden="1">
      <c r="A133" s="29"/>
    </row>
    <row r="134" spans="1:1" ht="13" hidden="1">
      <c r="A134" s="29"/>
    </row>
    <row r="135" spans="1:1" ht="13" hidden="1">
      <c r="A135" s="29"/>
    </row>
    <row r="136" spans="1:1" ht="13" hidden="1">
      <c r="A136" s="29"/>
    </row>
    <row r="137" spans="1:1" ht="13" hidden="1">
      <c r="A137" s="29"/>
    </row>
    <row r="138" spans="1:1" ht="13" hidden="1">
      <c r="A138" s="29"/>
    </row>
    <row r="139" spans="1:1" ht="1.5" customHeight="1" hidden="1">
      <c r="A139" s="29"/>
    </row>
    <row r="140" spans="1:1" ht="13" hidden="1">
      <c r="A140" s="29"/>
    </row>
    <row r="141" spans="1:1" ht="13" hidden="1">
      <c r="A141" s="29"/>
    </row>
    <row r="142" spans="1:1" ht="13" hidden="1">
      <c r="A142" s="29"/>
    </row>
    <row r="143" spans="1:1" ht="13" hidden="1">
      <c r="A143" s="29"/>
    </row>
    <row r="144" spans="1:1" ht="13" hidden="1">
      <c r="A144" s="29"/>
    </row>
    <row r="145" spans="1:1" ht="13" hidden="1">
      <c r="A145" s="29"/>
    </row>
    <row r="146" spans="1:1" ht="13" hidden="1">
      <c r="A146" s="29"/>
    </row>
    <row r="147" spans="1:1" ht="13" hidden="1">
      <c r="A147" s="29"/>
    </row>
    <row r="148" spans="1:1" ht="13" hidden="1">
      <c r="A148" s="29"/>
    </row>
    <row r="149" spans="1:1" ht="13" hidden="1">
      <c r="A149" s="29"/>
    </row>
    <row r="150" spans="1:1" ht="13" hidden="1">
      <c r="A150" s="29"/>
    </row>
    <row r="151" spans="1:1" ht="13" hidden="1">
      <c r="A151" s="29"/>
    </row>
    <row r="152" spans="1:1" ht="13" hidden="1">
      <c r="A152" s="29"/>
    </row>
    <row r="153" spans="1:1" ht="13" hidden="1">
      <c r="A153" s="29"/>
    </row>
    <row r="154" spans="1:1" ht="13" hidden="1">
      <c r="A154" s="29"/>
    </row>
    <row r="155" spans="1:1" ht="13" hidden="1">
      <c r="A155" s="29"/>
    </row>
    <row r="156" spans="1:1" ht="13" hidden="1">
      <c r="A156" s="29"/>
    </row>
    <row r="157" spans="1:1" ht="13" hidden="1">
      <c r="A157" s="29"/>
    </row>
    <row r="158" spans="1:1" ht="13" hidden="1">
      <c r="A158" s="29"/>
    </row>
    <row r="159" spans="1:1" ht="13" hidden="1">
      <c r="A159" s="29"/>
    </row>
    <row r="160" spans="1:1" ht="13" hidden="1">
      <c r="A160" s="29"/>
    </row>
    <row r="161" spans="1:1" ht="13" hidden="1">
      <c r="A161" s="29"/>
    </row>
    <row r="162" spans="1:1" ht="13" hidden="1">
      <c r="A162" s="29"/>
    </row>
    <row r="163" spans="1:1" ht="13" hidden="1">
      <c r="A163" s="29"/>
    </row>
    <row r="164" spans="1:1" ht="13" hidden="1">
      <c r="A164" s="29"/>
    </row>
    <row r="165" spans="1:1" ht="13" hidden="1">
      <c r="A165" s="29"/>
    </row>
    <row r="166" spans="1:1" ht="13" hidden="1">
      <c r="A166" s="29"/>
    </row>
    <row r="167" spans="1:1" ht="13" hidden="1">
      <c r="A167" s="29"/>
    </row>
    <row r="168" spans="1:1" ht="13" hidden="1">
      <c r="A168" s="29"/>
    </row>
    <row r="169" spans="1:1" ht="13" hidden="1">
      <c r="A169" s="29"/>
    </row>
    <row r="170" spans="1:1" ht="13" hidden="1">
      <c r="A170" s="29"/>
    </row>
    <row r="171" spans="1:1" ht="13" hidden="1">
      <c r="A171" s="29"/>
    </row>
    <row r="172" spans="1:1" ht="13" hidden="1">
      <c r="A172" s="29"/>
    </row>
    <row r="173" spans="1:1" ht="13" hidden="1">
      <c r="A173" s="29"/>
    </row>
    <row r="174" spans="1:1" ht="13" hidden="1">
      <c r="A174" s="29"/>
    </row>
    <row r="175" spans="1:1" ht="13" hidden="1">
      <c r="A175" s="29"/>
    </row>
    <row r="176" spans="1:1" ht="13" hidden="1">
      <c r="A176" s="29"/>
    </row>
    <row r="177" spans="1:1" ht="13" hidden="1">
      <c r="A177" s="29"/>
    </row>
    <row r="178" spans="1:1" ht="13" hidden="1">
      <c r="A178" s="29"/>
    </row>
    <row r="179" spans="1:1" ht="13" hidden="1">
      <c r="A179" s="29"/>
    </row>
    <row r="180" spans="1:1" ht="13" hidden="1">
      <c r="A180" s="29"/>
    </row>
    <row r="181" spans="1:1" ht="13" hidden="1">
      <c r="A181" s="29"/>
    </row>
    <row r="182" spans="1:1" ht="13" hidden="1">
      <c r="A182" s="29"/>
    </row>
    <row r="183" spans="1:1" ht="13" hidden="1">
      <c r="A183" s="29"/>
    </row>
    <row r="184" spans="1:1" ht="13" hidden="1">
      <c r="A184" s="29"/>
    </row>
    <row r="185" spans="1:1" ht="13" hidden="1">
      <c r="A185" s="29"/>
    </row>
    <row r="186" spans="1:1" ht="13" hidden="1">
      <c r="A186" s="29"/>
    </row>
    <row r="187" spans="1:1" ht="13" hidden="1">
      <c r="A187" s="29"/>
    </row>
    <row r="188" spans="1:1" ht="13" hidden="1">
      <c r="A188" s="29"/>
    </row>
    <row r="189" spans="1:1" ht="13" hidden="1">
      <c r="A189" s="29"/>
    </row>
    <row r="190" spans="1:1" ht="13" hidden="1">
      <c r="A190" s="29"/>
    </row>
    <row r="191" spans="1:1" ht="13" hidden="1">
      <c r="A191" s="29"/>
    </row>
    <row r="192" spans="1:1" ht="13" hidden="1">
      <c r="A192" s="29"/>
    </row>
    <row r="193" spans="1:1" ht="13" hidden="1">
      <c r="A193" s="29"/>
    </row>
    <row r="194" spans="1:1" ht="13" hidden="1">
      <c r="A194" s="29"/>
    </row>
    <row r="195" spans="1:1" ht="13" hidden="1">
      <c r="A195" s="29"/>
    </row>
    <row r="196" spans="1:1" ht="13" hidden="1">
      <c r="A196" s="29"/>
    </row>
    <row r="197" spans="1:1" ht="13" hidden="1">
      <c r="A197" s="29"/>
    </row>
    <row r="198" spans="1:1" ht="13" hidden="1">
      <c r="A198" s="29"/>
    </row>
    <row r="199" spans="1:1" ht="13" hidden="1">
      <c r="A199" s="29"/>
    </row>
    <row r="200" spans="1:1" ht="13" hidden="1">
      <c r="A200" s="29"/>
    </row>
    <row r="201" spans="1:1" ht="13" hidden="1">
      <c r="A201" s="29"/>
    </row>
    <row r="202" spans="1:1" ht="13" hidden="1">
      <c r="A202" s="29"/>
    </row>
    <row r="203" spans="1:1" ht="13" hidden="1">
      <c r="A203" s="29"/>
    </row>
    <row r="204" spans="1:1" ht="13" hidden="1">
      <c r="A204" s="29"/>
    </row>
    <row r="205" spans="1:1" ht="13" hidden="1">
      <c r="A205" s="29"/>
    </row>
    <row r="206" spans="1:1" ht="13" hidden="1">
      <c r="A206" s="29"/>
    </row>
    <row r="207" spans="1:1" ht="13" hidden="1">
      <c r="A207" s="29"/>
    </row>
    <row r="208" spans="1:1" ht="13" hidden="1">
      <c r="A208" s="29"/>
    </row>
    <row r="209" spans="1:1" ht="13" hidden="1">
      <c r="A209" s="29"/>
    </row>
    <row r="210" spans="1:1" ht="13" hidden="1">
      <c r="A210" s="29"/>
    </row>
    <row r="211" spans="1:1" ht="13" hidden="1">
      <c r="A211" s="29"/>
    </row>
    <row r="212" spans="1:1" ht="13" hidden="1">
      <c r="A212" s="29"/>
    </row>
    <row r="213" spans="1:1" ht="13" hidden="1">
      <c r="A213" s="29"/>
    </row>
    <row r="214" spans="1:1" ht="13" hidden="1">
      <c r="A214" s="29"/>
    </row>
    <row r="215" spans="1:1" ht="13" hidden="1">
      <c r="A215" s="29"/>
    </row>
    <row r="216" spans="1:1" ht="13" hidden="1">
      <c r="A216" s="29"/>
    </row>
    <row r="217" spans="1:1" ht="13" hidden="1">
      <c r="A217" s="29"/>
    </row>
    <row r="218" spans="1:1" ht="13" hidden="1">
      <c r="A218" s="29"/>
    </row>
    <row r="219" spans="1:1" ht="13" hidden="1">
      <c r="A219" s="29"/>
    </row>
    <row r="220" spans="1:1" ht="13" hidden="1">
      <c r="A220" s="29"/>
    </row>
    <row r="221" spans="1:1" ht="13" hidden="1">
      <c r="A221" s="29"/>
    </row>
    <row r="222" spans="1:1" ht="13" hidden="1">
      <c r="A222" s="29"/>
    </row>
    <row r="223" spans="1:1" ht="13" hidden="1">
      <c r="A223" s="29"/>
    </row>
    <row r="224" spans="1:1" ht="13" hidden="1">
      <c r="A224" s="29"/>
    </row>
    <row r="225" spans="1:1" ht="13" hidden="1">
      <c r="A225" s="29"/>
    </row>
    <row r="226" spans="1:1" ht="13" hidden="1">
      <c r="A226" s="29"/>
    </row>
    <row r="227" spans="1:1" ht="13" hidden="1">
      <c r="A227" s="29"/>
    </row>
    <row r="228" spans="1:1" ht="13" hidden="1">
      <c r="A228" s="29"/>
    </row>
    <row r="229" spans="1:1" ht="13" hidden="1">
      <c r="A229" s="29"/>
    </row>
    <row r="230" spans="1:1" ht="13" hidden="1">
      <c r="A230" s="29"/>
    </row>
    <row r="231" spans="1:1" ht="13" hidden="1">
      <c r="A231" s="29"/>
    </row>
    <row r="232" spans="1:1" ht="13" hidden="1">
      <c r="A232" s="29"/>
    </row>
    <row r="233" spans="1:1" ht="13" hidden="1">
      <c r="A233" s="29"/>
    </row>
    <row r="234" spans="1:1" ht="13" hidden="1">
      <c r="A234" s="29"/>
    </row>
    <row r="235" spans="1:1" ht="13" hidden="1">
      <c r="A235" s="29"/>
    </row>
    <row r="236" spans="1:1" ht="13" hidden="1">
      <c r="A236" s="29"/>
    </row>
    <row r="237" spans="1:1" ht="13" hidden="1">
      <c r="A237" s="29"/>
    </row>
    <row r="238" spans="1:1" ht="13" hidden="1">
      <c r="A238" s="29"/>
    </row>
    <row r="239" spans="1:1" ht="13" hidden="1">
      <c r="A239" s="29"/>
    </row>
    <row r="240" spans="1:1" ht="13" hidden="1">
      <c r="A240" s="29"/>
    </row>
    <row r="241" spans="1:1" ht="13" hidden="1">
      <c r="A241" s="29"/>
    </row>
    <row r="242" spans="1:1" ht="13" hidden="1">
      <c r="A242" s="29"/>
    </row>
    <row r="243" spans="1:1" ht="13" hidden="1">
      <c r="A243" s="29"/>
    </row>
    <row r="244" spans="1:1" ht="13" hidden="1">
      <c r="A244" s="29"/>
    </row>
    <row r="245" spans="1:1" ht="13" hidden="1">
      <c r="A245" s="29"/>
    </row>
    <row r="246" spans="1:1" ht="13" hidden="1">
      <c r="A246" s="29"/>
    </row>
    <row r="247" spans="1:1" ht="13" hidden="1">
      <c r="A247" s="29"/>
    </row>
    <row r="248" spans="1:1" ht="13" hidden="1">
      <c r="A248" s="29"/>
    </row>
    <row r="249" spans="1:1" ht="13" hidden="1">
      <c r="A249" s="29"/>
    </row>
    <row r="250" spans="1:1" ht="13" hidden="1">
      <c r="A250" s="29"/>
    </row>
    <row r="251" spans="1:1" ht="13" hidden="1">
      <c r="A251" s="29"/>
    </row>
    <row r="252" spans="1:1" ht="13" hidden="1">
      <c r="A252" s="29"/>
    </row>
    <row r="253" spans="1:1" ht="13" hidden="1">
      <c r="A253" s="29"/>
    </row>
    <row r="254" spans="1:1" ht="13" hidden="1">
      <c r="A254" s="29"/>
    </row>
    <row r="255" spans="1:1" ht="13" hidden="1">
      <c r="A255" s="29"/>
    </row>
    <row r="256" spans="1:1" ht="13" hidden="1">
      <c r="A256" s="29"/>
    </row>
    <row r="257" spans="1:1" ht="13" hidden="1">
      <c r="A257" s="29"/>
    </row>
    <row r="258" spans="1:1" ht="13" hidden="1">
      <c r="A258" s="29"/>
    </row>
    <row r="259" spans="1:1" ht="13" hidden="1">
      <c r="A259" s="29"/>
    </row>
    <row r="260" spans="1:1" ht="13" hidden="1">
      <c r="A260" s="29"/>
    </row>
    <row r="261" spans="1:1" ht="13" hidden="1">
      <c r="A261" s="29"/>
    </row>
    <row r="262" spans="1:1" ht="13" hidden="1">
      <c r="A262" s="29"/>
    </row>
    <row r="263" spans="1:1" ht="13" hidden="1">
      <c r="A263" s="29"/>
    </row>
    <row r="264" spans="1:1" ht="13" hidden="1">
      <c r="A264" s="29"/>
    </row>
    <row r="265" spans="1:1" ht="13" hidden="1">
      <c r="A265" s="29"/>
    </row>
    <row r="266" spans="1:1" ht="13" hidden="1">
      <c r="A266" s="29"/>
    </row>
    <row r="267" spans="1:1" ht="13" hidden="1">
      <c r="A267" s="29"/>
    </row>
    <row r="268" spans="1:1" ht="13" hidden="1">
      <c r="A268" s="29"/>
    </row>
    <row r="269" spans="1:1" ht="13" hidden="1">
      <c r="A269" s="29"/>
    </row>
    <row r="270" spans="1:1" ht="13" hidden="1">
      <c r="A270" s="29"/>
    </row>
    <row r="271" spans="1:1" ht="13" hidden="1">
      <c r="A271" s="29"/>
    </row>
    <row r="272" spans="1:1" ht="13" hidden="1">
      <c r="A272" s="29"/>
    </row>
    <row r="273" spans="1:1" ht="13" hidden="1">
      <c r="A273" s="29"/>
    </row>
    <row r="274" spans="1:1" ht="13" hidden="1">
      <c r="A274" s="29"/>
    </row>
    <row r="275" spans="1:1" ht="13" hidden="1">
      <c r="A275" s="29"/>
    </row>
    <row r="276" spans="1:1" ht="13" hidden="1">
      <c r="A276" s="29"/>
    </row>
    <row r="277" spans="1:1" ht="13" hidden="1">
      <c r="A277" s="29"/>
    </row>
    <row r="278" spans="1:1" ht="13" hidden="1">
      <c r="A278" s="29"/>
    </row>
    <row r="279" spans="1:1" ht="13" hidden="1">
      <c r="A279" s="29"/>
    </row>
    <row r="280" spans="1:1" ht="13" hidden="1">
      <c r="A280" s="29"/>
    </row>
    <row r="281" spans="1:1" ht="13" hidden="1">
      <c r="A281" s="29"/>
    </row>
    <row r="282" spans="1:1" ht="13" hidden="1">
      <c r="A282" s="29"/>
    </row>
    <row r="283" spans="1:1" ht="13" hidden="1">
      <c r="A283" s="29"/>
    </row>
    <row r="284" spans="1:1" ht="13" hidden="1">
      <c r="A284" s="29"/>
    </row>
    <row r="285" spans="1:1" ht="13" hidden="1">
      <c r="A285" s="29"/>
    </row>
    <row r="286" spans="1:1" ht="13" hidden="1">
      <c r="A286" s="29"/>
    </row>
    <row r="287" spans="1:1" ht="13" hidden="1">
      <c r="A287" s="29"/>
    </row>
    <row r="288" spans="1:1" ht="13" hidden="1">
      <c r="A288" s="29"/>
    </row>
    <row r="289" spans="1:1" ht="13" hidden="1">
      <c r="A289" s="29"/>
    </row>
    <row r="290" spans="1:1" ht="13" hidden="1">
      <c r="A290" s="29"/>
    </row>
    <row r="291" spans="1:1" ht="13" hidden="1">
      <c r="A291" s="29"/>
    </row>
    <row r="292" spans="1:1" ht="13" hidden="1">
      <c r="A292" s="29"/>
    </row>
    <row r="293" spans="1:1" ht="13" hidden="1">
      <c r="A293" s="29"/>
    </row>
    <row r="294" spans="1:1" ht="13" hidden="1">
      <c r="A294" s="29"/>
    </row>
    <row r="295" spans="1:1" ht="13" hidden="1">
      <c r="A295" s="29"/>
    </row>
    <row r="296" spans="1:1" ht="13" hidden="1">
      <c r="A296" s="29"/>
    </row>
    <row r="297" spans="1:1" ht="13" hidden="1">
      <c r="A297" s="29"/>
    </row>
    <row r="298" spans="1:1" ht="13" hidden="1">
      <c r="A298" s="29"/>
    </row>
    <row r="299" spans="1:1" ht="13" hidden="1">
      <c r="A299" s="29"/>
    </row>
    <row r="300" spans="1:1" ht="13" hidden="1">
      <c r="A300" s="29"/>
    </row>
    <row r="301" spans="1:1" ht="13" hidden="1">
      <c r="A301" s="29"/>
    </row>
    <row r="302" spans="1:1" ht="13" hidden="1">
      <c r="A302" s="29"/>
    </row>
    <row r="303" spans="1:1" ht="13" hidden="1">
      <c r="A303" s="29"/>
    </row>
    <row r="304" spans="1:1" ht="13" hidden="1">
      <c r="A304" s="29"/>
    </row>
    <row r="305" spans="1:1" ht="13" hidden="1">
      <c r="A305" s="29"/>
    </row>
    <row r="306" spans="1:1" ht="13" hidden="1">
      <c r="A306" s="29"/>
    </row>
    <row r="307" spans="1:1" ht="13" hidden="1">
      <c r="A307" s="29"/>
    </row>
    <row r="308" spans="1:1" ht="13" hidden="1">
      <c r="A308" s="29"/>
    </row>
    <row r="309" spans="1:1" ht="13" hidden="1">
      <c r="A309" s="29"/>
    </row>
    <row r="310" spans="1:1" ht="13" hidden="1">
      <c r="A310" s="29"/>
    </row>
    <row r="311" spans="1:1" ht="13" hidden="1">
      <c r="A311" s="29"/>
    </row>
    <row r="312" spans="1:1" ht="13" hidden="1">
      <c r="A312" s="29"/>
    </row>
    <row r="313" spans="1:1" ht="13" hidden="1">
      <c r="A313" s="29"/>
    </row>
    <row r="314" spans="1:1" ht="13" hidden="1">
      <c r="A314" s="29"/>
    </row>
    <row r="315" spans="1:1" ht="13" hidden="1">
      <c r="A315" s="29"/>
    </row>
    <row r="316" spans="1:1" ht="13" hidden="1">
      <c r="A316" s="29"/>
    </row>
    <row r="317" spans="1:1" ht="13" hidden="1">
      <c r="A317" s="29"/>
    </row>
    <row r="318" spans="1:1" ht="13" hidden="1">
      <c r="A318" s="29"/>
    </row>
    <row r="319" spans="1:1" ht="13" hidden="1">
      <c r="A319" s="29"/>
    </row>
    <row r="320" spans="1:1" ht="13" hidden="1">
      <c r="A320" s="29"/>
    </row>
    <row r="321" spans="1:1" ht="13" hidden="1">
      <c r="A321" s="29"/>
    </row>
    <row r="322" spans="1:1" ht="13" hidden="1">
      <c r="A322" s="29"/>
    </row>
    <row r="323" spans="1:1" ht="13" hidden="1">
      <c r="A323" s="29"/>
    </row>
    <row r="324" spans="1:1" ht="13" hidden="1">
      <c r="A324" s="29"/>
    </row>
    <row r="325" spans="1:1" ht="13" hidden="1">
      <c r="A325" s="29"/>
    </row>
    <row r="326" spans="1:1" ht="13" hidden="1">
      <c r="A326" s="29"/>
    </row>
    <row r="327" spans="1:1" ht="13" hidden="1">
      <c r="A327" s="29"/>
    </row>
    <row r="328" spans="1:1" ht="13" hidden="1">
      <c r="A328" s="29"/>
    </row>
    <row r="329" spans="1:1" ht="13" hidden="1">
      <c r="A329" s="29"/>
    </row>
    <row r="330" spans="1:1" ht="13" hidden="1">
      <c r="A330" s="29"/>
    </row>
    <row r="331" spans="1:1" ht="13" hidden="1">
      <c r="A331" s="29"/>
    </row>
    <row r="332" spans="1:1" ht="13" hidden="1">
      <c r="A332" s="29"/>
    </row>
    <row r="333" spans="1:1" ht="13" hidden="1">
      <c r="A333" s="29"/>
    </row>
    <row r="334" spans="1:1" ht="13" hidden="1">
      <c r="A334" s="29"/>
    </row>
    <row r="335" spans="1:1" ht="13" hidden="1">
      <c r="A335" s="29"/>
    </row>
    <row r="336" spans="1:1" ht="13" hidden="1">
      <c r="A336" s="29"/>
    </row>
    <row r="337" spans="1:1" ht="13" hidden="1">
      <c r="A337" s="29"/>
    </row>
    <row r="338" spans="1:1" ht="13" hidden="1">
      <c r="A338" s="29"/>
    </row>
    <row r="339" spans="1:1" ht="13" hidden="1">
      <c r="A339" s="29"/>
    </row>
    <row r="340" spans="1:1" ht="13" hidden="1">
      <c r="A340" s="29"/>
    </row>
    <row r="341" spans="1:1" ht="13" hidden="1">
      <c r="A341" s="29"/>
    </row>
    <row r="342" spans="1:1" ht="13" hidden="1">
      <c r="A342" s="29"/>
    </row>
    <row r="343" spans="1:1" ht="13" hidden="1">
      <c r="A343" s="29"/>
    </row>
    <row r="344" spans="1:1" ht="13" hidden="1">
      <c r="A344" s="29"/>
    </row>
    <row r="345" spans="1:1" ht="13" hidden="1">
      <c r="A345" s="29"/>
    </row>
    <row r="346" spans="1:1" ht="13" hidden="1">
      <c r="A346" s="29"/>
    </row>
    <row r="347" spans="1:1" ht="13" hidden="1">
      <c r="A347" s="29"/>
    </row>
    <row r="348" spans="1:1" ht="13" hidden="1">
      <c r="A348" s="29"/>
    </row>
    <row r="349" spans="1:1" ht="13" hidden="1">
      <c r="A349" s="29"/>
    </row>
    <row r="350" spans="1:1" ht="13" hidden="1">
      <c r="A350" s="29"/>
    </row>
    <row r="351" spans="1:1" ht="13" hidden="1">
      <c r="A351" s="29"/>
    </row>
    <row r="352" spans="1:1" ht="13" hidden="1">
      <c r="A352" s="29"/>
    </row>
    <row r="353" spans="1:1" ht="13" hidden="1">
      <c r="A353" s="29"/>
    </row>
    <row r="354" spans="1:1" ht="13" hidden="1">
      <c r="A354" s="29"/>
    </row>
    <row r="355" spans="1:1" ht="13" hidden="1">
      <c r="A355" s="29"/>
    </row>
    <row r="356" spans="1:1" ht="13" hidden="1">
      <c r="A356" s="29"/>
    </row>
    <row r="357" spans="1:1" ht="13" hidden="1">
      <c r="A357" s="29"/>
    </row>
    <row r="358" spans="1:1" ht="13" hidden="1">
      <c r="A358" s="29"/>
    </row>
    <row r="359" spans="1:1" ht="13" hidden="1">
      <c r="A359" s="29"/>
    </row>
    <row r="360" spans="1:1" ht="13" hidden="1">
      <c r="A360" s="29"/>
    </row>
    <row r="361" spans="1:1" ht="13" hidden="1">
      <c r="A361" s="29"/>
    </row>
    <row r="362" spans="1:1" ht="13" hidden="1">
      <c r="A362" s="29"/>
    </row>
    <row r="363" spans="1:1" ht="13" hidden="1">
      <c r="A363" s="29"/>
    </row>
    <row r="364" spans="1:1" ht="13" hidden="1">
      <c r="A364" s="29"/>
    </row>
    <row r="365" spans="1:1" ht="13" hidden="1">
      <c r="A365" s="29"/>
    </row>
    <row r="366" spans="1:1" ht="13" hidden="1">
      <c r="A366" s="29"/>
    </row>
    <row r="367" spans="1:1" ht="13" hidden="1">
      <c r="A367" s="29"/>
    </row>
    <row r="368" spans="1:1" ht="13" hidden="1">
      <c r="A368" s="29"/>
    </row>
    <row r="369" spans="1:1" ht="13" hidden="1">
      <c r="A369" s="29"/>
    </row>
    <row r="370" spans="1:1" ht="13" hidden="1">
      <c r="A370" s="29"/>
    </row>
    <row r="371" spans="1:1" ht="13" hidden="1">
      <c r="A371" s="29"/>
    </row>
    <row r="372" spans="1:1" ht="13" hidden="1">
      <c r="A372" s="29"/>
    </row>
    <row r="373" spans="1:1" ht="13" hidden="1">
      <c r="A373" s="29"/>
    </row>
    <row r="374" spans="1:1" ht="13" hidden="1">
      <c r="A374" s="29"/>
    </row>
    <row r="375" spans="1:1" ht="13" hidden="1">
      <c r="A375" s="29"/>
    </row>
    <row r="376" spans="1:1" ht="13" hidden="1">
      <c r="A376" s="29"/>
    </row>
    <row r="377" spans="1:1" ht="13" hidden="1">
      <c r="A377" s="29"/>
    </row>
    <row r="378" spans="1:1" ht="13" hidden="1">
      <c r="A378" s="29"/>
    </row>
    <row r="379" spans="1:1" ht="13" hidden="1">
      <c r="A379" s="29"/>
    </row>
    <row r="380" spans="1:1" ht="13" hidden="1">
      <c r="A380" s="29"/>
    </row>
    <row r="381" spans="1:1" ht="13" hidden="1">
      <c r="A381" s="29"/>
    </row>
    <row r="382" spans="1:1" ht="13" hidden="1">
      <c r="A382" s="29"/>
    </row>
    <row r="383" spans="1:1" ht="13" hidden="1">
      <c r="A383" s="29"/>
    </row>
    <row r="384" spans="1:1" ht="13" hidden="1">
      <c r="A384" s="29"/>
    </row>
    <row r="385" spans="1:1" ht="13" hidden="1">
      <c r="A385" s="29"/>
    </row>
    <row r="386" spans="1:1" ht="13" hidden="1">
      <c r="A386" s="29"/>
    </row>
    <row r="387" ht="13" hidden="1"/>
    <row r="388" ht="13" hidden="1"/>
    <row r="389" ht="13" hidden="1"/>
    <row r="390" ht="13" hidden="1"/>
    <row r="391" ht="13" hidden="1"/>
    <row r="392" ht="13" hidden="1"/>
    <row r="393" ht="13" hidden="1"/>
    <row r="394" ht="13" hidden="1"/>
    <row r="395" ht="13" hidden="1"/>
    <row r="396" ht="13" hidden="1"/>
    <row r="397" ht="13" hidden="1"/>
    <row r="398" ht="13" hidden="1"/>
    <row r="399" ht="13" hidden="1"/>
  </sheetData>
  <sheetProtection algorithmName="SHA-512" hashValue="De3l5ImaqFCpv/r0FRagRi73mt4hbF0X2hl+u/SQ3kMNiG5nlLhki8kfQzvexywC75Tddwj39A6hgGYk+Mt4tg==" saltValue="pC3y8BvSqYBbBCLC9/AwsA==" spinCount="100000" sheet="1" objects="1" scenarios="1"/>
  <customSheetViews>
    <customSheetView guid="{0c0a7354-1e68-4af0-8238-6cb67405e9aa}" topLeftCell="A1">
      <selection pane="topLeft" activeCell="E9" sqref="E9"/>
      <pageMargins left="0.75" right="0.75" top="1" bottom="1" header="0.5" footer="0.5"/>
      <pageSetup orientation="portrait" paperSize="9" r:id="rId6"/>
      <headerFooter alignWithMargins="0"/>
    </customSheetView>
  </customSheetViews>
  <mergeCells count="29">
    <mergeCell ref="E2:F2"/>
    <mergeCell ref="A2:C2"/>
    <mergeCell ref="A6:D6"/>
    <mergeCell ref="C7:E7"/>
    <mergeCell ref="B4:D4"/>
    <mergeCell ref="E4:F4"/>
    <mergeCell ref="A9:B9"/>
    <mergeCell ref="A13:B13"/>
    <mergeCell ref="A8:F8"/>
    <mergeCell ref="A11:A12"/>
    <mergeCell ref="E16:F16"/>
    <mergeCell ref="E10:F10"/>
    <mergeCell ref="E9:F9"/>
    <mergeCell ref="C34:D34"/>
    <mergeCell ref="E33:F33"/>
    <mergeCell ref="E34:F34"/>
    <mergeCell ref="A34:B34"/>
    <mergeCell ref="A33:B33"/>
    <mergeCell ref="C33:D33"/>
    <mergeCell ref="H17:H18"/>
    <mergeCell ref="K17:K18"/>
    <mergeCell ref="G17:G18"/>
    <mergeCell ref="J17:J18"/>
    <mergeCell ref="A10:B10"/>
    <mergeCell ref="A16:B16"/>
    <mergeCell ref="A15:B15"/>
    <mergeCell ref="A14:B14"/>
    <mergeCell ref="A18:F18"/>
    <mergeCell ref="E15:F15"/>
  </mergeCells>
  <conditionalFormatting sqref="F23:F32 F20">
    <cfRule type="expression" priority="38" dxfId="76" stopIfTrue="1">
      <formula>$G$12&gt;0</formula>
    </cfRule>
  </conditionalFormatting>
  <conditionalFormatting sqref="C12">
    <cfRule type="cellIs" priority="39" dxfId="17" operator="lessThan" stopIfTrue="1">
      <formula>$B$12</formula>
    </cfRule>
    <cfRule type="cellIs" priority="40" dxfId="23" operator="lessThan" stopIfTrue="1">
      <formula>#REF!</formula>
    </cfRule>
    <cfRule type="cellIs" priority="41" dxfId="23" operator="lessThan" stopIfTrue="1">
      <formula>#REF!</formula>
    </cfRule>
  </conditionalFormatting>
  <conditionalFormatting sqref="B12">
    <cfRule type="cellIs" priority="42" dxfId="17" operator="greaterThan" stopIfTrue="1">
      <formula>$C$12</formula>
    </cfRule>
    <cfRule type="cellIs" priority="43" dxfId="23" operator="greaterThan" stopIfTrue="1">
      <formula>#REF!</formula>
    </cfRule>
    <cfRule type="expression" priority="44" dxfId="17" stopIfTrue="1">
      <formula>AND($B$12=0,#REF!&gt;0)</formula>
    </cfRule>
  </conditionalFormatting>
  <conditionalFormatting sqref="E4:F4">
    <cfRule type="expression" priority="29" dxfId="89" stopIfTrue="1">
      <formula>$C$117=1</formula>
    </cfRule>
  </conditionalFormatting>
  <conditionalFormatting sqref="E4:F4">
    <cfRule type="expression" priority="26" dxfId="83" stopIfTrue="1">
      <formula>$C$117=4</formula>
    </cfRule>
  </conditionalFormatting>
  <conditionalFormatting sqref="E4:F4">
    <cfRule type="expression" priority="27" dxfId="84" stopIfTrue="1">
      <formula>$C$117=3</formula>
    </cfRule>
  </conditionalFormatting>
  <conditionalFormatting sqref="E4:F4">
    <cfRule type="expression" priority="28" dxfId="85" stopIfTrue="1">
      <formula>$C$117=2</formula>
    </cfRule>
  </conditionalFormatting>
  <conditionalFormatting sqref="B4:D4 F1">
    <cfRule type="expression" priority="14" dxfId="85" stopIfTrue="1">
      <formula>SEARCH("סייבר",E1,1)&gt;0</formula>
    </cfRule>
    <cfRule type="expression" priority="16" dxfId="84" stopIfTrue="1">
      <formula>$E$4="טכנולוגית החלל"</formula>
    </cfRule>
    <cfRule type="expression" priority="17" dxfId="83" stopIfTrue="1">
      <formula>$E$4="חברות קטנות"</formula>
    </cfRule>
  </conditionalFormatting>
  <conditionalFormatting sqref="D10">
    <cfRule type="cellIs" priority="8" dxfId="17" operator="greaterThan" stopIfTrue="1">
      <formula>$C$12</formula>
    </cfRule>
    <cfRule type="cellIs" priority="9" dxfId="23" operator="greaterThan" stopIfTrue="1">
      <formula>#REF!</formula>
    </cfRule>
    <cfRule type="expression" priority="10" dxfId="17" stopIfTrue="1">
      <formula>AND($B$12=0,#REF!&gt;0)</formula>
    </cfRule>
  </conditionalFormatting>
  <conditionalFormatting sqref="E29:E30">
    <cfRule type="cellIs" priority="5" dxfId="35" operator="between" stopIfTrue="1">
      <formula>0.15</formula>
      <formula>1</formula>
    </cfRule>
  </conditionalFormatting>
  <conditionalFormatting sqref="H29:H30">
    <cfRule type="cellIs" priority="4" dxfId="35" operator="between" stopIfTrue="1">
      <formula>0.15</formula>
      <formula>1</formula>
    </cfRule>
  </conditionalFormatting>
  <conditionalFormatting sqref="K29:K30">
    <cfRule type="cellIs" priority="3" dxfId="35" operator="between" stopIfTrue="1">
      <formula>0.15</formula>
      <formula>1</formula>
    </cfRule>
  </conditionalFormatting>
  <conditionalFormatting sqref="F21:F22">
    <cfRule type="expression" priority="2" dxfId="76" stopIfTrue="1">
      <formula>$G$12&gt;0</formula>
    </cfRule>
  </conditionalFormatting>
  <dataValidations count="9">
    <dataValidation type="list" operator="greaterThan" allowBlank="1" showInputMessage="1" showErrorMessage="1" prompt="ניתן להקיש על החץ משמאל לבחירה מתוך רשימה" error="יש לבחור מרשימת הגלילה הנפתחת מצד שמאל לתא (ע&quot;י לחיצה על החץ מצד שמאל). _x000a_לחלופין,  נא וודאו זנה נכונה: DD/MM/YYYY (יש להזין את היום הראשון בחודש)" sqref="B12">
      <formula1>$A$64:$A$112</formula1>
    </dataValidation>
    <dataValidation type="list" operator="greaterThan" allowBlank="1" showInputMessage="1" showErrorMessage="1" prompt="ניתן להקיש על החץ משמאל לבחירה מתוך רשימה" error="יש לבחור מרשימת הגלילה הנפתחת מצד שמאל לתא (ע&quot;י לחיצה על החץ מצד שמאל). _x000a_לחלופין, נא וודאו הזנה נכונה: DD/MM/YYYY (יש להזין את היום האחרון בחודש)" sqref="C12">
      <formula1>$B$64:$B$112</formula1>
    </dataValidation>
    <dataValidation type="date" operator="greaterThan" allowBlank="1" showInputMessage="1" showErrorMessage="1" sqref="F6:F7">
      <formula1>1</formula1>
    </dataValidation>
    <dataValidation type="date" operator="greaterThan" allowBlank="1" showInputMessage="1" showErrorMessage="1" error="נא להזין תאריך חוקי: DD/MM/YYYY " sqref="F5">
      <formula1>38352</formula1>
    </dataValidation>
    <dataValidation type="whole" operator="greaterThan" allowBlank="1" showInputMessage="1" showErrorMessage="1" errorTitle="הזנה שגויה" error="נא להזין את מס' החברה באופן תקין._x000a_במידה ולחברה אין מס' בלשכת המדען הראשי, נא לפנות למח' קליטת הבקשות לביצוע רישום מסודר של החברה וקבלת מספר.  " sqref="C10">
      <formula1>0</formula1>
    </dataValidation>
    <dataValidation errorStyle="warning" operator="greaterThan" allowBlank="1" showInputMessage="1" showErrorMessage="1" sqref="E14"/>
    <dataValidation errorStyle="warning" operator="notEqual" allowBlank="1" showInputMessage="1" showErrorMessage="1" sqref="F14"/>
    <dataValidation type="date" allowBlank="1" showInputMessage="1" showErrorMessage="1" prompt="נא הקש תאריך בפורמט DD/MM/YYYY" errorTitle="נא הקש תאריך בפורמט DD/MM/YYYY" error="נא הקש תאריך בפורמט DD/MM/YYYY" sqref="D10">
      <formula1>1</formula1>
      <formula2>43831</formula2>
    </dataValidation>
    <dataValidation type="list" allowBlank="1" showInputMessage="1" showErrorMessage="1" sqref="E4:F4">
      <formula1>$E$117:$E$128</formula1>
    </dataValidation>
  </dataValidations>
  <hyperlinks>
    <hyperlink ref="A2" r:id="rId1" tooltip="דיווחים ותשלומים - טפסים אלקטרוניים" display="קישור לרשות החדשנות"/>
    <hyperlink ref="A2:C2" r:id="rId2" tooltip="דיווחים ותשלומים - טפסים אלקטרוניים" display="קישור לרשות החדשנות"/>
  </hyperlinks>
  <printOptions horizontalCentered="1" verticalCentered="1"/>
  <pageMargins left="0.275590551181102" right="0.354330708661417" top="0.196850393700787" bottom="0.196850393700787" header="0.393700787401575" footer="0.196850393700787"/>
  <pageSetup orientation="portrait" paperSize="9" scale="37" r:id="rId5"/>
  <headerFooter alignWithMargins="0">
    <oddFooter>&amp;Cעמוד &amp;P מתוך &amp;N</oddFooter>
  </headerFooter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2">
    <tabColor indexed="42"/>
    <pageSetUpPr fitToPage="1"/>
  </sheetPr>
  <dimension ref="A1:IE297"/>
  <sheetViews>
    <sheetView showGridLines="0" rightToLeft="1" zoomScale="90" zoomScaleNormal="90" workbookViewId="0" topLeftCell="A1">
      <pane xSplit="1" ySplit="3" topLeftCell="B4" activePane="bottomRight" state="frozen"/>
      <selection pane="topLeft" activeCell="A1" sqref="A1"/>
      <selection pane="bottomLeft" activeCell="A4" sqref="A4"/>
      <selection pane="topRight" activeCell="B1" sqref="B1"/>
      <selection pane="bottomRight" activeCell="F11" sqref="F11"/>
    </sheetView>
  </sheetViews>
  <sheetFormatPr defaultColWidth="9.18428571428571" defaultRowHeight="13.5" outlineLevelRow="1" outlineLevelCol="1"/>
  <cols>
    <col min="1" max="1" width="4.28571428571429" style="37" bestFit="1" customWidth="1"/>
    <col min="2" max="2" width="20.4285714285714" style="15" customWidth="1"/>
    <col min="3" max="3" width="11" style="15" bestFit="1" customWidth="1"/>
    <col min="4" max="4" width="11" style="15" customWidth="1"/>
    <col min="5" max="5" width="5.28571428571429" style="15" bestFit="1" customWidth="1"/>
    <col min="6" max="7" width="9.57142857142857" style="15" customWidth="1"/>
    <col min="8" max="8" width="7.14285714285714" style="15" customWidth="1"/>
    <col min="9" max="9" width="9.14285714285714" style="15"/>
    <col min="10" max="10" width="7" style="15" customWidth="1"/>
    <col min="11" max="11" width="15.1428571428571" style="15" customWidth="1"/>
    <col min="12" max="12" width="9.85714285714286" style="15" customWidth="1"/>
    <col min="13" max="13" width="16.4285714285714" style="15" customWidth="1"/>
    <col min="14" max="14" width="16.2857142857143" style="15" hidden="1" customWidth="1" outlineLevel="1"/>
    <col min="15" max="15" width="13.2857142857143" style="15" hidden="1" customWidth="1" outlineLevel="1"/>
    <col min="16" max="16" width="17.5714285714286" style="15" hidden="1" customWidth="1" outlineLevel="1"/>
    <col min="17" max="17" width="12.4285714285714" style="15" hidden="1" customWidth="1" outlineLevel="1"/>
    <col min="18" max="18" width="17.1428571428571" style="15" hidden="1" customWidth="1" outlineLevel="1"/>
    <col min="19" max="19" width="13.5714285714286" style="15" hidden="1" customWidth="1" outlineLevel="1"/>
    <col min="20" max="20" width="8.71428571428571" style="15" hidden="1" customWidth="1" outlineLevel="1"/>
    <col min="21" max="21" width="8.14285714285714" style="15" customWidth="1" collapsed="1"/>
    <col min="22" max="22" width="8.14285714285714" style="15" customWidth="1"/>
    <col min="23" max="23" width="16" style="15" hidden="1" customWidth="1" outlineLevel="1"/>
    <col min="24" max="24" width="13.8571428571429" style="15" hidden="1" customWidth="1" outlineLevel="1"/>
    <col min="25" max="25" width="16.7142857142857" style="15" hidden="1" customWidth="1" outlineLevel="1"/>
    <col min="26" max="26" width="14.7142857142857" style="15" hidden="1" customWidth="1" outlineLevel="1"/>
    <col min="27" max="27" width="11.8571428571429" style="15" hidden="1" customWidth="1" outlineLevel="1"/>
    <col min="28" max="28" width="8.28571428571429" style="15" customWidth="1" collapsed="1"/>
    <col min="29" max="30" width="9.14285714285714" style="300"/>
    <col min="31" max="31" width="9.14285714285714" style="15"/>
    <col min="32" max="32" width="9.14285714285714" style="366"/>
    <col min="33" max="16384" width="9.14285714285714" style="15"/>
  </cols>
  <sheetData>
    <row r="1" spans="1:32" s="42" customFormat="1" ht="21.75" customHeight="1" thickBot="1">
      <c r="A1" s="551" t="s">
        <v>30</v>
      </c>
      <c r="B1" s="552"/>
      <c r="C1" s="552"/>
      <c r="D1" s="103"/>
      <c r="E1" s="41"/>
      <c r="F1" s="576"/>
      <c r="G1" s="577"/>
      <c r="H1" s="574"/>
      <c r="I1" s="575"/>
      <c r="J1" s="70"/>
      <c r="K1" s="555">
        <f>'ראשי-פרטים כלליים וריכוז הוצאות'!F5</f>
        <v>43403</v>
      </c>
      <c r="L1" s="555"/>
      <c r="M1" s="160"/>
      <c r="N1" s="568" t="s">
        <v>141</v>
      </c>
      <c r="O1" s="569"/>
      <c r="P1" s="569"/>
      <c r="Q1" s="569"/>
      <c r="R1" s="569"/>
      <c r="S1" s="569"/>
      <c r="T1" s="570"/>
      <c r="U1" s="563" t="s">
        <v>72</v>
      </c>
      <c r="V1" s="305"/>
      <c r="W1" s="559" t="s">
        <v>132</v>
      </c>
      <c r="X1" s="560"/>
      <c r="Y1" s="560"/>
      <c r="Z1" s="560"/>
      <c r="AA1" s="560"/>
      <c r="AB1" s="553" t="s">
        <v>232</v>
      </c>
      <c r="AC1" s="299"/>
      <c r="AD1" s="299"/>
      <c r="AF1" s="365"/>
    </row>
    <row r="2" spans="1:239" s="44" customFormat="1" ht="29.25" customHeight="1" thickBot="1">
      <c r="A2" s="43"/>
      <c r="B2" s="572" t="s">
        <v>107</v>
      </c>
      <c r="C2" s="573"/>
      <c r="D2" s="573"/>
      <c r="E2" s="573"/>
      <c r="F2" s="571" t="s">
        <v>108</v>
      </c>
      <c r="G2" s="557"/>
      <c r="H2" s="557"/>
      <c r="I2" s="557"/>
      <c r="J2" s="558"/>
      <c r="K2" s="556" t="s">
        <v>52</v>
      </c>
      <c r="L2" s="557"/>
      <c r="M2" s="558"/>
      <c r="N2" s="565" t="s">
        <v>174</v>
      </c>
      <c r="O2" s="566"/>
      <c r="P2" s="566"/>
      <c r="Q2" s="566"/>
      <c r="R2" s="566"/>
      <c r="S2" s="567"/>
      <c r="T2" s="132"/>
      <c r="U2" s="564"/>
      <c r="V2" s="306"/>
      <c r="W2" s="561" t="s">
        <v>109</v>
      </c>
      <c r="X2" s="562"/>
      <c r="Y2" s="562"/>
      <c r="Z2" s="562"/>
      <c r="AA2" s="137"/>
      <c r="AB2" s="554"/>
      <c r="AC2" s="300"/>
      <c r="AD2" s="300"/>
      <c r="AE2" s="15"/>
      <c r="AF2" s="366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</row>
    <row r="3" spans="1:239" s="49" customFormat="1" ht="54" customHeight="1">
      <c r="A3" s="45" t="s">
        <v>15</v>
      </c>
      <c r="B3" s="46" t="s">
        <v>166</v>
      </c>
      <c r="C3" s="47" t="s">
        <v>105</v>
      </c>
      <c r="D3" s="100" t="s">
        <v>106</v>
      </c>
      <c r="E3" s="310" t="s">
        <v>12</v>
      </c>
      <c r="F3" s="71" t="s">
        <v>167</v>
      </c>
      <c r="G3" s="47" t="s">
        <v>168</v>
      </c>
      <c r="H3" s="47" t="s">
        <v>169</v>
      </c>
      <c r="I3" s="47" t="s">
        <v>170</v>
      </c>
      <c r="J3" s="48" t="s">
        <v>49</v>
      </c>
      <c r="K3" s="145" t="s">
        <v>165</v>
      </c>
      <c r="L3" s="47" t="s">
        <v>50</v>
      </c>
      <c r="M3" s="48" t="s">
        <v>51</v>
      </c>
      <c r="N3" s="277" t="s">
        <v>164</v>
      </c>
      <c r="O3" s="278" t="s">
        <v>158</v>
      </c>
      <c r="P3" s="278" t="s">
        <v>89</v>
      </c>
      <c r="Q3" s="68" t="s">
        <v>53</v>
      </c>
      <c r="R3" s="68" t="s">
        <v>133</v>
      </c>
      <c r="S3" s="285" t="s">
        <v>175</v>
      </c>
      <c r="T3" s="136" t="s">
        <v>176</v>
      </c>
      <c r="U3" s="564"/>
      <c r="V3" s="306"/>
      <c r="W3" s="146" t="s">
        <v>137</v>
      </c>
      <c r="X3" s="110" t="s">
        <v>136</v>
      </c>
      <c r="Y3" s="110" t="s">
        <v>39</v>
      </c>
      <c r="Z3" s="110" t="s">
        <v>134</v>
      </c>
      <c r="AA3" s="138" t="s">
        <v>135</v>
      </c>
      <c r="AB3" s="554"/>
      <c r="AC3" s="301"/>
      <c r="AD3" s="301"/>
      <c r="AE3" s="36"/>
      <c r="AF3" s="367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</row>
    <row r="4" spans="1:32" s="22" customFormat="1" ht="24.75" customHeight="1">
      <c r="A4" s="177">
        <v>1</v>
      </c>
      <c r="B4" s="334" t="s">
        <v>262</v>
      </c>
      <c r="C4" s="334" t="s">
        <v>266</v>
      </c>
      <c r="D4" s="334" t="s">
        <v>267</v>
      </c>
      <c r="E4" s="335">
        <v>1</v>
      </c>
      <c r="F4" s="336">
        <v>20000</v>
      </c>
      <c r="G4" s="337">
        <v>4464</v>
      </c>
      <c r="H4" s="338">
        <v>1</v>
      </c>
      <c r="I4" s="338">
        <v>0.40</v>
      </c>
      <c r="J4" s="339">
        <v>12</v>
      </c>
      <c r="K4" s="340">
        <f t="shared" si="0" ref="K4:K67">(IF(OR($B4=0,$C4=0,$D4=0),0,IF(OR($E4=0,($G4+$F4=0),$H4=0),0,MIN((VLOOKUP($E4,$A$232:$C$241,3,0))*(IF($E4=6,$I4,$H4))*((MIN((VLOOKUP($E4,$A$232:$E$241,5,0)),(IF($E4=6,$H4,$I4))))),MIN((VLOOKUP($E4,$A$232:$C$241,3,0)),($F4+$G4))*(IF($E4=6,$I4,((MIN((VLOOKUP($E4,$A$232:$E$241,5,0)),$I4)))))))))*$J4</f>
        <v>117427.20000000001</v>
      </c>
      <c r="L4" s="341">
        <f>J4*I4*H4/12</f>
        <v>0.40000000000000008</v>
      </c>
      <c r="M4" s="342">
        <f>(F4+G4)*J4</f>
        <v>293568</v>
      </c>
      <c r="N4" s="284">
        <f t="shared" si="1" ref="N4:N67">IF(E4&gt;0,MIN((VLOOKUP($E4,$A$232:$C$241,3,0)),($F4+$G4)),"")</f>
        <v>24464</v>
      </c>
      <c r="O4" s="280">
        <f t="shared" si="2" ref="O4:O67">IF(E4=6,(MIN(VLOOKUP($E4,$A$232:$E$241,5,0),H4)),H4)</f>
        <v>1</v>
      </c>
      <c r="P4" s="279">
        <f t="shared" si="3" ref="P4:P67">IF(E4=6,I4,IF(E4&gt;0,MIN((VLOOKUP($E4,$A$232:$E$241,5,0)),(I4)),0))*(1-$T$2)</f>
        <v>0.40</v>
      </c>
      <c r="Q4" s="62">
        <f>J4</f>
        <v>12</v>
      </c>
      <c r="R4" s="281" t="str">
        <f>IF(AND(E4=6,O4&lt;H4,H4&gt;0.333333),"סגל אקדמי: משרה עד-33%",IF(0.1&gt;P4,(IF(P4&gt;0.00001,"עצור: אחוז תעסוקה נמוך מ-10%","")),(IF(AND($T$2&gt;0,$T$2&lt;1,P4&gt;0),(IF(($T$2*I4=P4),"קיצוץ אחיד","נא להזין נימוק")),(IF((P4-I4=0),(IF((Q4-J4=0),"","נא להזין נימוק")),"נא להזין נימוק"))))))</f>
        <v/>
      </c>
      <c r="S4" s="276">
        <f t="shared" si="4" ref="S4:S67">(IF(OR($B4=0,$C4=0,$D4=0),0,IF(OR($E4=0,($G4+$F4=0),$H4=0),0,MIN((VLOOKUP($E4,$A$232:$C$241,3,0))*(IF($E4=6,$P4,$O4))*((MIN((VLOOKUP($E4,$A$232:$E$241,5,0)),(IF($E4=6,$O4,$P4))))),MIN((VLOOKUP($E4,$A$232:$C$241,3,0)),($F4+$G4))*(IF($E4=6,$P4,((MIN((VLOOKUP($E4,$A$232:$E$241,5,0)),$P4)))))))))*$Q4</f>
        <v>117427.20000000001</v>
      </c>
      <c r="T4" s="101">
        <f>O4*P4*Q4/12</f>
        <v>0.40000000000000008</v>
      </c>
      <c r="U4" s="122"/>
      <c r="V4" s="307"/>
      <c r="W4" s="131">
        <f t="shared" si="5" ref="W4:W18">IF($AA$2&gt;0,(1-$AA$2)*P4,P4)</f>
        <v>0.40</v>
      </c>
      <c r="X4" s="62">
        <f t="shared" si="6" ref="X4:X68">Q4</f>
        <v>12</v>
      </c>
      <c r="Y4" s="63" t="str">
        <f t="shared" si="7" ref="Y4:Y67">IF(0.1&gt;W4,(IF(W4&gt;0.00001,"עצור: אחוז תעסוקה נמוך מ-10%","")),(IF(AND($AA$2&gt;0,W4&gt;0),(IF(($AA$2*P4=W4),"קיצוץ אחיד","נא להזין נימוק")),(IF((W4-P4=0),(IF((X4-Q4=0),"","נא להזין נימוק")),"נא להזין נימוק")))))</f>
        <v/>
      </c>
      <c r="Z4" s="133">
        <f t="shared" si="8" ref="Z4:Z67">(IF(OR($B4=0,$C4=0,$D4=0),0,IF(OR($E4=0,($G4+$F4=0),$H4=0),0,MIN((VLOOKUP($E4,$A$232:$C$241,3,0))*(IF($E4=6,$W4,$O4))*((MIN((VLOOKUP($E4,$A$232:$E$241,5,0)),(IF($E4=6,$O4,$W4))))),MIN((VLOOKUP($E4,$A$232:$C$241,3,0)),($F4+$G4))*(IF($E4=6,$W4,((MIN((VLOOKUP($E4,$A$232:$E$241,5,0)),$W4)))))))))*$X4</f>
        <v>117427.20000000001</v>
      </c>
      <c r="AA4" s="139">
        <f t="shared" si="9" ref="AA4:AA67">O4*W4*X4/12</f>
        <v>0.40000000000000008</v>
      </c>
      <c r="AB4" s="126"/>
      <c r="AC4" s="302"/>
      <c r="AD4" s="302"/>
      <c r="AF4" s="368">
        <f>+F4+G4</f>
        <v>24464</v>
      </c>
    </row>
    <row r="5" spans="1:32" s="22" customFormat="1" ht="24.75" customHeight="1">
      <c r="A5" s="177">
        <v>2</v>
      </c>
      <c r="B5" s="334" t="s">
        <v>268</v>
      </c>
      <c r="C5" s="334" t="s">
        <v>269</v>
      </c>
      <c r="D5" s="334" t="s">
        <v>270</v>
      </c>
      <c r="E5" s="335">
        <v>1</v>
      </c>
      <c r="F5" s="336">
        <v>14500</v>
      </c>
      <c r="G5" s="337">
        <v>3236</v>
      </c>
      <c r="H5" s="338">
        <v>1</v>
      </c>
      <c r="I5" s="338">
        <v>0.40</v>
      </c>
      <c r="J5" s="339">
        <v>5</v>
      </c>
      <c r="K5" s="340">
        <f t="shared" si="0"/>
        <v>35472</v>
      </c>
      <c r="L5" s="341">
        <f t="shared" si="10" ref="L5:L68">J5*I5*H5/12</f>
        <v>0.16666666666666666</v>
      </c>
      <c r="M5" s="342">
        <f t="shared" si="11" ref="M5:M68">(F5+G5)*J5</f>
        <v>88680</v>
      </c>
      <c r="N5" s="284">
        <f t="shared" si="1"/>
        <v>17736</v>
      </c>
      <c r="O5" s="280">
        <f t="shared" si="2"/>
        <v>1</v>
      </c>
      <c r="P5" s="279">
        <f t="shared" si="3"/>
        <v>0.40</v>
      </c>
      <c r="Q5" s="62">
        <f t="shared" si="12" ref="Q5:Q68">J5</f>
        <v>5</v>
      </c>
      <c r="R5" s="281" t="str">
        <f t="shared" si="13" ref="R5:R68">IF(AND(E5=6,O5&lt;H5,H5&gt;0.333333),"סגל אקדמי: משרה עד-33%",IF(0.1&gt;P5,(IF(P5&gt;0.00001,"עצור: אחוז תעסוקה נמוך מ-10%","")),(IF(AND($T$2&gt;0,$T$2&lt;1,P5&gt;0),(IF(($T$2*I5=P5),"קיצוץ אחיד","נא להזין נימוק")),(IF((P5-I5=0),(IF((Q5-J5=0),"","נא להזין נימוק")),"נא להזין נימוק"))))))</f>
        <v/>
      </c>
      <c r="S5" s="276">
        <f t="shared" si="4"/>
        <v>35472</v>
      </c>
      <c r="T5" s="101">
        <f t="shared" si="14" ref="T5:T68">O5*P5*Q5/12</f>
        <v>0.16666666666666666</v>
      </c>
      <c r="U5" s="122"/>
      <c r="V5" s="307"/>
      <c r="W5" s="131">
        <f t="shared" si="5"/>
        <v>0.40</v>
      </c>
      <c r="X5" s="62">
        <f t="shared" si="6"/>
        <v>5</v>
      </c>
      <c r="Y5" s="63" t="str">
        <f t="shared" si="7"/>
        <v/>
      </c>
      <c r="Z5" s="133">
        <f t="shared" si="8"/>
        <v>35472</v>
      </c>
      <c r="AA5" s="139">
        <f t="shared" si="9"/>
        <v>0.16666666666666666</v>
      </c>
      <c r="AB5" s="126"/>
      <c r="AC5" s="302"/>
      <c r="AD5" s="302"/>
      <c r="AF5" s="369">
        <f t="shared" si="15" ref="AF5:AF68">+F5+G5</f>
        <v>17736</v>
      </c>
    </row>
    <row r="6" spans="1:32" s="22" customFormat="1" ht="24.75" customHeight="1">
      <c r="A6" s="177">
        <v>3</v>
      </c>
      <c r="B6" s="334" t="s">
        <v>271</v>
      </c>
      <c r="C6" s="334" t="s">
        <v>272</v>
      </c>
      <c r="D6" s="334" t="s">
        <v>273</v>
      </c>
      <c r="E6" s="335">
        <v>1</v>
      </c>
      <c r="F6" s="336">
        <v>14000</v>
      </c>
      <c r="G6" s="337">
        <v>3125</v>
      </c>
      <c r="H6" s="338">
        <v>1</v>
      </c>
      <c r="I6" s="338">
        <v>0.35</v>
      </c>
      <c r="J6" s="339">
        <v>10</v>
      </c>
      <c r="K6" s="340">
        <f t="shared" si="0"/>
        <v>59937.50</v>
      </c>
      <c r="L6" s="341">
        <f t="shared" si="10"/>
        <v>0.29166666666666669</v>
      </c>
      <c r="M6" s="342">
        <f t="shared" si="11"/>
        <v>171250</v>
      </c>
      <c r="N6" s="284">
        <f t="shared" si="1"/>
        <v>17125</v>
      </c>
      <c r="O6" s="280">
        <f t="shared" si="2"/>
        <v>1</v>
      </c>
      <c r="P6" s="279">
        <f t="shared" si="3"/>
        <v>0.35</v>
      </c>
      <c r="Q6" s="62">
        <f t="shared" si="12"/>
        <v>10</v>
      </c>
      <c r="R6" s="281" t="str">
        <f t="shared" si="13"/>
        <v/>
      </c>
      <c r="S6" s="276">
        <f t="shared" si="4"/>
        <v>59937.50</v>
      </c>
      <c r="T6" s="101">
        <f t="shared" si="14"/>
        <v>0.29166666666666669</v>
      </c>
      <c r="U6" s="122"/>
      <c r="V6" s="307"/>
      <c r="W6" s="131">
        <f t="shared" si="5"/>
        <v>0.35</v>
      </c>
      <c r="X6" s="62">
        <f t="shared" si="6"/>
        <v>10</v>
      </c>
      <c r="Y6" s="63" t="str">
        <f t="shared" si="7"/>
        <v/>
      </c>
      <c r="Z6" s="133">
        <f t="shared" si="8"/>
        <v>59937.50</v>
      </c>
      <c r="AA6" s="139">
        <f t="shared" si="9"/>
        <v>0.29166666666666669</v>
      </c>
      <c r="AB6" s="126"/>
      <c r="AC6" s="302"/>
      <c r="AD6" s="302"/>
      <c r="AF6" s="369">
        <f t="shared" si="15"/>
        <v>17125</v>
      </c>
    </row>
    <row r="7" spans="1:32" s="22" customFormat="1" ht="24.75" customHeight="1">
      <c r="A7" s="177">
        <v>4</v>
      </c>
      <c r="B7" s="334" t="s">
        <v>274</v>
      </c>
      <c r="C7" s="334" t="s">
        <v>272</v>
      </c>
      <c r="D7" s="334" t="s">
        <v>273</v>
      </c>
      <c r="E7" s="335">
        <v>1</v>
      </c>
      <c r="F7" s="336">
        <v>14000</v>
      </c>
      <c r="G7" s="337">
        <v>3125</v>
      </c>
      <c r="H7" s="338">
        <v>1</v>
      </c>
      <c r="I7" s="338">
        <v>0.25</v>
      </c>
      <c r="J7" s="339">
        <v>6</v>
      </c>
      <c r="K7" s="340">
        <f t="shared" si="0"/>
        <v>25687.50</v>
      </c>
      <c r="L7" s="341">
        <f t="shared" si="10"/>
        <v>0.125</v>
      </c>
      <c r="M7" s="342">
        <f t="shared" si="11"/>
        <v>102750</v>
      </c>
      <c r="N7" s="284">
        <f t="shared" si="1"/>
        <v>17125</v>
      </c>
      <c r="O7" s="280">
        <f t="shared" si="2"/>
        <v>1</v>
      </c>
      <c r="P7" s="279">
        <f t="shared" si="3"/>
        <v>0.25</v>
      </c>
      <c r="Q7" s="62">
        <f t="shared" si="12"/>
        <v>6</v>
      </c>
      <c r="R7" s="281" t="str">
        <f t="shared" si="13"/>
        <v/>
      </c>
      <c r="S7" s="276">
        <f t="shared" si="4"/>
        <v>25687.50</v>
      </c>
      <c r="T7" s="101">
        <f t="shared" si="14"/>
        <v>0.125</v>
      </c>
      <c r="U7" s="122"/>
      <c r="V7" s="307"/>
      <c r="W7" s="131">
        <f t="shared" si="5"/>
        <v>0.25</v>
      </c>
      <c r="X7" s="62">
        <f t="shared" si="6"/>
        <v>6</v>
      </c>
      <c r="Y7" s="63" t="str">
        <f t="shared" si="7"/>
        <v/>
      </c>
      <c r="Z7" s="133">
        <f t="shared" si="8"/>
        <v>25687.50</v>
      </c>
      <c r="AA7" s="139">
        <f t="shared" si="9"/>
        <v>0.125</v>
      </c>
      <c r="AB7" s="126"/>
      <c r="AC7" s="302"/>
      <c r="AD7" s="302"/>
      <c r="AF7" s="369">
        <f t="shared" si="15"/>
        <v>17125</v>
      </c>
    </row>
    <row r="8" spans="1:32" s="22" customFormat="1" ht="24.75" customHeight="1">
      <c r="A8" s="177">
        <v>5</v>
      </c>
      <c r="B8" s="334" t="s">
        <v>275</v>
      </c>
      <c r="C8" s="334" t="s">
        <v>145</v>
      </c>
      <c r="D8" s="334" t="s">
        <v>276</v>
      </c>
      <c r="E8" s="335">
        <v>3</v>
      </c>
      <c r="F8" s="336">
        <v>25000</v>
      </c>
      <c r="G8" s="337">
        <v>5750</v>
      </c>
      <c r="H8" s="338">
        <v>1</v>
      </c>
      <c r="I8" s="338">
        <v>0.10</v>
      </c>
      <c r="J8" s="339">
        <v>12</v>
      </c>
      <c r="K8" s="340">
        <f t="shared" si="0"/>
        <v>36900</v>
      </c>
      <c r="L8" s="341">
        <f t="shared" si="10"/>
        <v>0.10000000000000002</v>
      </c>
      <c r="M8" s="342">
        <f t="shared" si="11"/>
        <v>369000</v>
      </c>
      <c r="N8" s="284">
        <f t="shared" si="1"/>
        <v>30750</v>
      </c>
      <c r="O8" s="280">
        <f t="shared" si="2"/>
        <v>1</v>
      </c>
      <c r="P8" s="279">
        <f t="shared" si="3"/>
        <v>0.10</v>
      </c>
      <c r="Q8" s="62">
        <f t="shared" si="12"/>
        <v>12</v>
      </c>
      <c r="R8" s="281" t="str">
        <f t="shared" si="13"/>
        <v/>
      </c>
      <c r="S8" s="276">
        <f t="shared" si="4"/>
        <v>36900</v>
      </c>
      <c r="T8" s="101">
        <f t="shared" si="14"/>
        <v>0.10000000000000002</v>
      </c>
      <c r="U8" s="122"/>
      <c r="V8" s="307"/>
      <c r="W8" s="131">
        <f t="shared" si="5"/>
        <v>0.10</v>
      </c>
      <c r="X8" s="62">
        <f t="shared" si="6"/>
        <v>12</v>
      </c>
      <c r="Y8" s="63" t="str">
        <f t="shared" si="7"/>
        <v/>
      </c>
      <c r="Z8" s="133">
        <f t="shared" si="8"/>
        <v>36900</v>
      </c>
      <c r="AA8" s="139">
        <f t="shared" si="9"/>
        <v>0.10000000000000002</v>
      </c>
      <c r="AB8" s="126"/>
      <c r="AC8" s="302"/>
      <c r="AD8" s="302"/>
      <c r="AF8" s="369">
        <f t="shared" si="15"/>
        <v>30750</v>
      </c>
    </row>
    <row r="9" spans="1:32" s="22" customFormat="1" ht="24.75" customHeight="1">
      <c r="A9" s="177">
        <v>6</v>
      </c>
      <c r="B9" s="334" t="s">
        <v>277</v>
      </c>
      <c r="C9" s="334" t="s">
        <v>278</v>
      </c>
      <c r="D9" s="334" t="s">
        <v>279</v>
      </c>
      <c r="E9" s="335">
        <v>1</v>
      </c>
      <c r="F9" s="336">
        <v>7000</v>
      </c>
      <c r="G9" s="337">
        <v>1897</v>
      </c>
      <c r="H9" s="338">
        <v>1</v>
      </c>
      <c r="I9" s="338">
        <v>0.30</v>
      </c>
      <c r="J9" s="339">
        <v>5</v>
      </c>
      <c r="K9" s="340">
        <f t="shared" si="0"/>
        <v>13345.50</v>
      </c>
      <c r="L9" s="341">
        <f t="shared" si="10"/>
        <v>0.125</v>
      </c>
      <c r="M9" s="342">
        <f t="shared" si="11"/>
        <v>44485</v>
      </c>
      <c r="N9" s="284">
        <f t="shared" si="1"/>
        <v>8897</v>
      </c>
      <c r="O9" s="280">
        <f t="shared" si="2"/>
        <v>1</v>
      </c>
      <c r="P9" s="279">
        <f t="shared" si="3"/>
        <v>0.30</v>
      </c>
      <c r="Q9" s="62">
        <f t="shared" si="12"/>
        <v>5</v>
      </c>
      <c r="R9" s="281" t="str">
        <f t="shared" si="13"/>
        <v/>
      </c>
      <c r="S9" s="276">
        <f t="shared" si="4"/>
        <v>13345.50</v>
      </c>
      <c r="T9" s="101">
        <f t="shared" si="14"/>
        <v>0.125</v>
      </c>
      <c r="U9" s="122"/>
      <c r="V9" s="307"/>
      <c r="W9" s="131">
        <f t="shared" si="5"/>
        <v>0.30</v>
      </c>
      <c r="X9" s="62">
        <f t="shared" si="6"/>
        <v>5</v>
      </c>
      <c r="Y9" s="63" t="str">
        <f t="shared" si="7"/>
        <v/>
      </c>
      <c r="Z9" s="133">
        <f t="shared" si="8"/>
        <v>13345.50</v>
      </c>
      <c r="AA9" s="139">
        <f t="shared" si="9"/>
        <v>0.125</v>
      </c>
      <c r="AB9" s="126"/>
      <c r="AC9" s="302"/>
      <c r="AD9" s="302"/>
      <c r="AF9" s="369">
        <f t="shared" si="15"/>
        <v>8897</v>
      </c>
    </row>
    <row r="10" spans="1:32" s="22" customFormat="1" ht="24.75" customHeight="1">
      <c r="A10" s="177">
        <v>7</v>
      </c>
      <c r="B10" s="334" t="s">
        <v>280</v>
      </c>
      <c r="C10" s="334" t="s">
        <v>278</v>
      </c>
      <c r="D10" s="334" t="s">
        <v>279</v>
      </c>
      <c r="E10" s="335">
        <v>1</v>
      </c>
      <c r="F10" s="336">
        <v>7000</v>
      </c>
      <c r="G10" s="337">
        <v>1897</v>
      </c>
      <c r="H10" s="338">
        <v>1</v>
      </c>
      <c r="I10" s="338">
        <v>0.30</v>
      </c>
      <c r="J10" s="339">
        <v>5</v>
      </c>
      <c r="K10" s="340">
        <f t="shared" si="0"/>
        <v>13345.50</v>
      </c>
      <c r="L10" s="341">
        <f t="shared" si="10"/>
        <v>0.125</v>
      </c>
      <c r="M10" s="342">
        <f t="shared" si="11"/>
        <v>44485</v>
      </c>
      <c r="N10" s="284">
        <f t="shared" si="1"/>
        <v>8897</v>
      </c>
      <c r="O10" s="280">
        <f t="shared" si="2"/>
        <v>1</v>
      </c>
      <c r="P10" s="279">
        <f t="shared" si="3"/>
        <v>0.30</v>
      </c>
      <c r="Q10" s="62">
        <f t="shared" si="12"/>
        <v>5</v>
      </c>
      <c r="R10" s="281" t="str">
        <f t="shared" si="13"/>
        <v/>
      </c>
      <c r="S10" s="276">
        <f t="shared" si="4"/>
        <v>13345.50</v>
      </c>
      <c r="T10" s="101">
        <f t="shared" si="14"/>
        <v>0.125</v>
      </c>
      <c r="U10" s="122"/>
      <c r="V10" s="307"/>
      <c r="W10" s="131">
        <f t="shared" si="5"/>
        <v>0.30</v>
      </c>
      <c r="X10" s="62">
        <f t="shared" si="6"/>
        <v>5</v>
      </c>
      <c r="Y10" s="63" t="str">
        <f t="shared" si="7"/>
        <v/>
      </c>
      <c r="Z10" s="133">
        <f t="shared" si="8"/>
        <v>13345.50</v>
      </c>
      <c r="AA10" s="139">
        <f t="shared" si="9"/>
        <v>0.125</v>
      </c>
      <c r="AB10" s="126"/>
      <c r="AC10" s="302"/>
      <c r="AD10" s="302"/>
      <c r="AF10" s="369">
        <f t="shared" si="15"/>
        <v>8897</v>
      </c>
    </row>
    <row r="11" spans="1:32" s="22" customFormat="1" ht="24.75" customHeight="1">
      <c r="A11" s="177">
        <v>8</v>
      </c>
      <c r="B11" s="334"/>
      <c r="C11" s="334"/>
      <c r="D11" s="334"/>
      <c r="E11" s="335"/>
      <c r="F11" s="336"/>
      <c r="G11" s="337"/>
      <c r="H11" s="338"/>
      <c r="I11" s="338"/>
      <c r="J11" s="339"/>
      <c r="K11" s="340">
        <f t="shared" si="0"/>
        <v>0</v>
      </c>
      <c r="L11" s="341">
        <f t="shared" si="10"/>
        <v>0</v>
      </c>
      <c r="M11" s="342">
        <f t="shared" si="11"/>
        <v>0</v>
      </c>
      <c r="N11" s="284" t="str">
        <f t="shared" si="1"/>
        <v/>
      </c>
      <c r="O11" s="280">
        <f t="shared" si="2"/>
        <v>0</v>
      </c>
      <c r="P11" s="279">
        <f t="shared" si="3"/>
        <v>0</v>
      </c>
      <c r="Q11" s="62">
        <f t="shared" si="12"/>
        <v>0</v>
      </c>
      <c r="R11" s="281" t="str">
        <f t="shared" si="13"/>
        <v/>
      </c>
      <c r="S11" s="276">
        <f t="shared" si="4"/>
        <v>0</v>
      </c>
      <c r="T11" s="101">
        <f t="shared" si="14"/>
        <v>0</v>
      </c>
      <c r="U11" s="122"/>
      <c r="V11" s="307"/>
      <c r="W11" s="131">
        <f t="shared" si="5"/>
        <v>0</v>
      </c>
      <c r="X11" s="62">
        <f t="shared" si="6"/>
        <v>0</v>
      </c>
      <c r="Y11" s="63" t="str">
        <f t="shared" si="7"/>
        <v/>
      </c>
      <c r="Z11" s="133">
        <f t="shared" si="8"/>
        <v>0</v>
      </c>
      <c r="AA11" s="139">
        <f t="shared" si="9"/>
        <v>0</v>
      </c>
      <c r="AB11" s="126"/>
      <c r="AC11" s="302"/>
      <c r="AD11" s="302"/>
      <c r="AF11" s="369">
        <f t="shared" si="15"/>
        <v>0</v>
      </c>
    </row>
    <row r="12" spans="1:32" s="22" customFormat="1" ht="24.75" customHeight="1">
      <c r="A12" s="177">
        <v>9</v>
      </c>
      <c r="B12" s="334"/>
      <c r="C12" s="334"/>
      <c r="D12" s="334"/>
      <c r="E12" s="335"/>
      <c r="F12" s="336"/>
      <c r="G12" s="337"/>
      <c r="H12" s="338"/>
      <c r="I12" s="338"/>
      <c r="J12" s="339"/>
      <c r="K12" s="340">
        <f t="shared" si="0"/>
        <v>0</v>
      </c>
      <c r="L12" s="341">
        <f t="shared" si="10"/>
        <v>0</v>
      </c>
      <c r="M12" s="342">
        <f t="shared" si="11"/>
        <v>0</v>
      </c>
      <c r="N12" s="284" t="str">
        <f t="shared" si="1"/>
        <v/>
      </c>
      <c r="O12" s="280">
        <f t="shared" si="2"/>
        <v>0</v>
      </c>
      <c r="P12" s="279">
        <f t="shared" si="3"/>
        <v>0</v>
      </c>
      <c r="Q12" s="62">
        <f t="shared" si="12"/>
        <v>0</v>
      </c>
      <c r="R12" s="281" t="str">
        <f t="shared" si="13"/>
        <v/>
      </c>
      <c r="S12" s="276">
        <f t="shared" si="4"/>
        <v>0</v>
      </c>
      <c r="T12" s="101">
        <f t="shared" si="14"/>
        <v>0</v>
      </c>
      <c r="U12" s="122"/>
      <c r="V12" s="307"/>
      <c r="W12" s="131">
        <f t="shared" si="5"/>
        <v>0</v>
      </c>
      <c r="X12" s="62">
        <f t="shared" si="6"/>
        <v>0</v>
      </c>
      <c r="Y12" s="63" t="str">
        <f t="shared" si="7"/>
        <v/>
      </c>
      <c r="Z12" s="133">
        <f t="shared" si="8"/>
        <v>0</v>
      </c>
      <c r="AA12" s="139">
        <f t="shared" si="9"/>
        <v>0</v>
      </c>
      <c r="AB12" s="126"/>
      <c r="AC12" s="302"/>
      <c r="AD12" s="302"/>
      <c r="AF12" s="369">
        <f t="shared" si="15"/>
        <v>0</v>
      </c>
    </row>
    <row r="13" spans="1:32" s="22" customFormat="1" ht="24.75" customHeight="1">
      <c r="A13" s="177">
        <v>10</v>
      </c>
      <c r="B13" s="334"/>
      <c r="C13" s="334"/>
      <c r="D13" s="334"/>
      <c r="E13" s="335"/>
      <c r="F13" s="336"/>
      <c r="G13" s="337"/>
      <c r="H13" s="338"/>
      <c r="I13" s="338"/>
      <c r="J13" s="339"/>
      <c r="K13" s="340">
        <f t="shared" si="0"/>
        <v>0</v>
      </c>
      <c r="L13" s="341">
        <f t="shared" si="10"/>
        <v>0</v>
      </c>
      <c r="M13" s="342">
        <f t="shared" si="11"/>
        <v>0</v>
      </c>
      <c r="N13" s="284" t="str">
        <f t="shared" si="1"/>
        <v/>
      </c>
      <c r="O13" s="280">
        <f t="shared" si="2"/>
        <v>0</v>
      </c>
      <c r="P13" s="279">
        <f t="shared" si="3"/>
        <v>0</v>
      </c>
      <c r="Q13" s="62">
        <f t="shared" si="12"/>
        <v>0</v>
      </c>
      <c r="R13" s="281" t="str">
        <f t="shared" si="13"/>
        <v/>
      </c>
      <c r="S13" s="276">
        <f t="shared" si="4"/>
        <v>0</v>
      </c>
      <c r="T13" s="101">
        <f t="shared" si="14"/>
        <v>0</v>
      </c>
      <c r="U13" s="122"/>
      <c r="V13" s="307"/>
      <c r="W13" s="131">
        <f t="shared" si="5"/>
        <v>0</v>
      </c>
      <c r="X13" s="62">
        <f t="shared" si="6"/>
        <v>0</v>
      </c>
      <c r="Y13" s="63" t="str">
        <f t="shared" si="7"/>
        <v/>
      </c>
      <c r="Z13" s="133">
        <f t="shared" si="8"/>
        <v>0</v>
      </c>
      <c r="AA13" s="139">
        <f t="shared" si="9"/>
        <v>0</v>
      </c>
      <c r="AB13" s="126"/>
      <c r="AC13" s="302"/>
      <c r="AD13" s="302"/>
      <c r="AF13" s="369">
        <f t="shared" si="15"/>
        <v>0</v>
      </c>
    </row>
    <row r="14" spans="1:32" s="22" customFormat="1" ht="24.75" customHeight="1">
      <c r="A14" s="177">
        <v>11</v>
      </c>
      <c r="B14" s="334"/>
      <c r="C14" s="334"/>
      <c r="D14" s="334"/>
      <c r="E14" s="335"/>
      <c r="F14" s="336"/>
      <c r="G14" s="337"/>
      <c r="H14" s="338"/>
      <c r="I14" s="338"/>
      <c r="J14" s="339"/>
      <c r="K14" s="340">
        <f t="shared" si="0"/>
        <v>0</v>
      </c>
      <c r="L14" s="341">
        <f t="shared" si="10"/>
        <v>0</v>
      </c>
      <c r="M14" s="342">
        <f t="shared" si="11"/>
        <v>0</v>
      </c>
      <c r="N14" s="284" t="str">
        <f t="shared" si="1"/>
        <v/>
      </c>
      <c r="O14" s="280">
        <f t="shared" si="2"/>
        <v>0</v>
      </c>
      <c r="P14" s="279">
        <f t="shared" si="3"/>
        <v>0</v>
      </c>
      <c r="Q14" s="62">
        <f t="shared" si="12"/>
        <v>0</v>
      </c>
      <c r="R14" s="281" t="str">
        <f t="shared" si="13"/>
        <v/>
      </c>
      <c r="S14" s="276">
        <f t="shared" si="4"/>
        <v>0</v>
      </c>
      <c r="T14" s="101">
        <f t="shared" si="14"/>
        <v>0</v>
      </c>
      <c r="U14" s="122"/>
      <c r="V14" s="307"/>
      <c r="W14" s="131">
        <f t="shared" si="5"/>
        <v>0</v>
      </c>
      <c r="X14" s="62">
        <f t="shared" si="6"/>
        <v>0</v>
      </c>
      <c r="Y14" s="63" t="str">
        <f t="shared" si="7"/>
        <v/>
      </c>
      <c r="Z14" s="133">
        <f t="shared" si="8"/>
        <v>0</v>
      </c>
      <c r="AA14" s="139">
        <f t="shared" si="9"/>
        <v>0</v>
      </c>
      <c r="AB14" s="126"/>
      <c r="AC14" s="302"/>
      <c r="AD14" s="302"/>
      <c r="AF14" s="369">
        <f t="shared" si="15"/>
        <v>0</v>
      </c>
    </row>
    <row r="15" spans="1:32" s="22" customFormat="1" ht="24.75" customHeight="1">
      <c r="A15" s="177">
        <v>12</v>
      </c>
      <c r="B15" s="334"/>
      <c r="C15" s="334"/>
      <c r="D15" s="334"/>
      <c r="E15" s="335"/>
      <c r="F15" s="336"/>
      <c r="G15" s="337"/>
      <c r="H15" s="338"/>
      <c r="I15" s="338"/>
      <c r="J15" s="339"/>
      <c r="K15" s="340">
        <f t="shared" si="0"/>
        <v>0</v>
      </c>
      <c r="L15" s="341">
        <f t="shared" si="10"/>
        <v>0</v>
      </c>
      <c r="M15" s="342">
        <f t="shared" si="11"/>
        <v>0</v>
      </c>
      <c r="N15" s="284" t="str">
        <f t="shared" si="1"/>
        <v/>
      </c>
      <c r="O15" s="280">
        <f t="shared" si="2"/>
        <v>0</v>
      </c>
      <c r="P15" s="279">
        <f t="shared" si="3"/>
        <v>0</v>
      </c>
      <c r="Q15" s="62">
        <f t="shared" si="12"/>
        <v>0</v>
      </c>
      <c r="R15" s="281" t="str">
        <f t="shared" si="13"/>
        <v/>
      </c>
      <c r="S15" s="276">
        <f t="shared" si="4"/>
        <v>0</v>
      </c>
      <c r="T15" s="101">
        <f t="shared" si="14"/>
        <v>0</v>
      </c>
      <c r="U15" s="122"/>
      <c r="V15" s="307"/>
      <c r="W15" s="131">
        <f t="shared" si="5"/>
        <v>0</v>
      </c>
      <c r="X15" s="62">
        <f t="shared" si="6"/>
        <v>0</v>
      </c>
      <c r="Y15" s="63" t="str">
        <f t="shared" si="7"/>
        <v/>
      </c>
      <c r="Z15" s="133">
        <f t="shared" si="8"/>
        <v>0</v>
      </c>
      <c r="AA15" s="139">
        <f t="shared" si="9"/>
        <v>0</v>
      </c>
      <c r="AB15" s="126"/>
      <c r="AC15" s="302"/>
      <c r="AD15" s="302"/>
      <c r="AF15" s="369">
        <f t="shared" si="15"/>
        <v>0</v>
      </c>
    </row>
    <row r="16" spans="1:32" s="22" customFormat="1" ht="24.75" customHeight="1">
      <c r="A16" s="177">
        <v>13</v>
      </c>
      <c r="B16" s="334"/>
      <c r="C16" s="334"/>
      <c r="D16" s="334"/>
      <c r="E16" s="335"/>
      <c r="F16" s="336"/>
      <c r="G16" s="337"/>
      <c r="H16" s="338"/>
      <c r="I16" s="338"/>
      <c r="J16" s="339"/>
      <c r="K16" s="340">
        <f t="shared" si="0"/>
        <v>0</v>
      </c>
      <c r="L16" s="341">
        <f t="shared" si="10"/>
        <v>0</v>
      </c>
      <c r="M16" s="342">
        <f t="shared" si="11"/>
        <v>0</v>
      </c>
      <c r="N16" s="284" t="str">
        <f t="shared" si="1"/>
        <v/>
      </c>
      <c r="O16" s="280">
        <f t="shared" si="2"/>
        <v>0</v>
      </c>
      <c r="P16" s="279">
        <f t="shared" si="3"/>
        <v>0</v>
      </c>
      <c r="Q16" s="62">
        <f t="shared" si="12"/>
        <v>0</v>
      </c>
      <c r="R16" s="281" t="str">
        <f t="shared" si="13"/>
        <v/>
      </c>
      <c r="S16" s="276">
        <f t="shared" si="4"/>
        <v>0</v>
      </c>
      <c r="T16" s="101">
        <f t="shared" si="14"/>
        <v>0</v>
      </c>
      <c r="U16" s="122"/>
      <c r="V16" s="307"/>
      <c r="W16" s="131">
        <f t="shared" si="5"/>
        <v>0</v>
      </c>
      <c r="X16" s="62">
        <f t="shared" si="6"/>
        <v>0</v>
      </c>
      <c r="Y16" s="63" t="str">
        <f t="shared" si="7"/>
        <v/>
      </c>
      <c r="Z16" s="133">
        <f t="shared" si="8"/>
        <v>0</v>
      </c>
      <c r="AA16" s="139">
        <f t="shared" si="9"/>
        <v>0</v>
      </c>
      <c r="AB16" s="126"/>
      <c r="AC16" s="302"/>
      <c r="AD16" s="302"/>
      <c r="AF16" s="369">
        <f t="shared" si="15"/>
        <v>0</v>
      </c>
    </row>
    <row r="17" spans="1:32" s="22" customFormat="1" ht="24.75" customHeight="1">
      <c r="A17" s="177">
        <v>14</v>
      </c>
      <c r="B17" s="334"/>
      <c r="C17" s="334"/>
      <c r="D17" s="334"/>
      <c r="E17" s="335"/>
      <c r="F17" s="336"/>
      <c r="G17" s="337"/>
      <c r="H17" s="338"/>
      <c r="I17" s="338"/>
      <c r="J17" s="339"/>
      <c r="K17" s="340">
        <f t="shared" si="0"/>
        <v>0</v>
      </c>
      <c r="L17" s="341">
        <f t="shared" si="10"/>
        <v>0</v>
      </c>
      <c r="M17" s="342">
        <f t="shared" si="11"/>
        <v>0</v>
      </c>
      <c r="N17" s="284" t="str">
        <f t="shared" si="1"/>
        <v/>
      </c>
      <c r="O17" s="280">
        <f t="shared" si="2"/>
        <v>0</v>
      </c>
      <c r="P17" s="279">
        <f t="shared" si="3"/>
        <v>0</v>
      </c>
      <c r="Q17" s="62">
        <f t="shared" si="12"/>
        <v>0</v>
      </c>
      <c r="R17" s="281" t="str">
        <f t="shared" si="13"/>
        <v/>
      </c>
      <c r="S17" s="276">
        <f t="shared" si="4"/>
        <v>0</v>
      </c>
      <c r="T17" s="101">
        <f t="shared" si="14"/>
        <v>0</v>
      </c>
      <c r="U17" s="122"/>
      <c r="V17" s="307"/>
      <c r="W17" s="131">
        <f t="shared" si="5"/>
        <v>0</v>
      </c>
      <c r="X17" s="62">
        <f t="shared" si="6"/>
        <v>0</v>
      </c>
      <c r="Y17" s="63" t="str">
        <f t="shared" si="7"/>
        <v/>
      </c>
      <c r="Z17" s="133">
        <f t="shared" si="8"/>
        <v>0</v>
      </c>
      <c r="AA17" s="139">
        <f t="shared" si="9"/>
        <v>0</v>
      </c>
      <c r="AB17" s="126"/>
      <c r="AC17" s="302"/>
      <c r="AD17" s="302"/>
      <c r="AF17" s="369">
        <f t="shared" si="15"/>
        <v>0</v>
      </c>
    </row>
    <row r="18" spans="1:32" s="22" customFormat="1" ht="24.75" customHeight="1">
      <c r="A18" s="177">
        <v>15</v>
      </c>
      <c r="B18" s="334"/>
      <c r="C18" s="334"/>
      <c r="D18" s="334"/>
      <c r="E18" s="335"/>
      <c r="F18" s="336"/>
      <c r="G18" s="337"/>
      <c r="H18" s="338"/>
      <c r="I18" s="338"/>
      <c r="J18" s="339"/>
      <c r="K18" s="340">
        <f t="shared" si="0"/>
        <v>0</v>
      </c>
      <c r="L18" s="341">
        <f t="shared" si="10"/>
        <v>0</v>
      </c>
      <c r="M18" s="342">
        <f t="shared" si="11"/>
        <v>0</v>
      </c>
      <c r="N18" s="284" t="str">
        <f t="shared" si="1"/>
        <v/>
      </c>
      <c r="O18" s="280">
        <f t="shared" si="2"/>
        <v>0</v>
      </c>
      <c r="P18" s="279">
        <f t="shared" si="3"/>
        <v>0</v>
      </c>
      <c r="Q18" s="62">
        <f t="shared" si="12"/>
        <v>0</v>
      </c>
      <c r="R18" s="281" t="str">
        <f t="shared" si="13"/>
        <v/>
      </c>
      <c r="S18" s="276">
        <f t="shared" si="4"/>
        <v>0</v>
      </c>
      <c r="T18" s="101">
        <f t="shared" si="14"/>
        <v>0</v>
      </c>
      <c r="U18" s="122"/>
      <c r="V18" s="307"/>
      <c r="W18" s="131">
        <f t="shared" si="5"/>
        <v>0</v>
      </c>
      <c r="X18" s="62">
        <f t="shared" si="6"/>
        <v>0</v>
      </c>
      <c r="Y18" s="63" t="str">
        <f t="shared" si="7"/>
        <v/>
      </c>
      <c r="Z18" s="133">
        <f t="shared" si="8"/>
        <v>0</v>
      </c>
      <c r="AA18" s="139">
        <f t="shared" si="9"/>
        <v>0</v>
      </c>
      <c r="AB18" s="126"/>
      <c r="AC18" s="302"/>
      <c r="AD18" s="302"/>
      <c r="AF18" s="369">
        <f t="shared" si="15"/>
        <v>0</v>
      </c>
    </row>
    <row r="19" spans="1:32" s="22" customFormat="1" ht="24.75" customHeight="1">
      <c r="A19" s="177">
        <v>16</v>
      </c>
      <c r="B19" s="334"/>
      <c r="C19" s="334"/>
      <c r="D19" s="334"/>
      <c r="E19" s="335"/>
      <c r="F19" s="336"/>
      <c r="G19" s="337"/>
      <c r="H19" s="338"/>
      <c r="I19" s="338"/>
      <c r="J19" s="339"/>
      <c r="K19" s="340">
        <f t="shared" si="0"/>
        <v>0</v>
      </c>
      <c r="L19" s="341">
        <f t="shared" si="10"/>
        <v>0</v>
      </c>
      <c r="M19" s="342">
        <f t="shared" si="11"/>
        <v>0</v>
      </c>
      <c r="N19" s="284" t="str">
        <f t="shared" si="1"/>
        <v/>
      </c>
      <c r="O19" s="280">
        <f t="shared" si="2"/>
        <v>0</v>
      </c>
      <c r="P19" s="279">
        <f t="shared" si="3"/>
        <v>0</v>
      </c>
      <c r="Q19" s="62">
        <f t="shared" si="12"/>
        <v>0</v>
      </c>
      <c r="R19" s="281" t="str">
        <f t="shared" si="13"/>
        <v/>
      </c>
      <c r="S19" s="276">
        <f t="shared" si="4"/>
        <v>0</v>
      </c>
      <c r="T19" s="101">
        <f t="shared" si="14"/>
        <v>0</v>
      </c>
      <c r="U19" s="122"/>
      <c r="V19" s="307"/>
      <c r="W19" s="131">
        <f>IF($AA$2&gt;0,(1-$AA$2)*P19,P19)</f>
        <v>0</v>
      </c>
      <c r="X19" s="62">
        <f t="shared" si="6"/>
        <v>0</v>
      </c>
      <c r="Y19" s="63" t="str">
        <f t="shared" si="7"/>
        <v/>
      </c>
      <c r="Z19" s="133">
        <f t="shared" si="8"/>
        <v>0</v>
      </c>
      <c r="AA19" s="139">
        <f t="shared" si="9"/>
        <v>0</v>
      </c>
      <c r="AB19" s="126"/>
      <c r="AC19" s="302"/>
      <c r="AD19" s="302"/>
      <c r="AF19" s="369">
        <f t="shared" si="15"/>
        <v>0</v>
      </c>
    </row>
    <row r="20" spans="1:32" s="22" customFormat="1" ht="24.75" customHeight="1">
      <c r="A20" s="177">
        <v>17</v>
      </c>
      <c r="B20" s="334"/>
      <c r="C20" s="334"/>
      <c r="D20" s="334"/>
      <c r="E20" s="335"/>
      <c r="F20" s="336"/>
      <c r="G20" s="337"/>
      <c r="H20" s="338"/>
      <c r="I20" s="338"/>
      <c r="J20" s="339"/>
      <c r="K20" s="340">
        <f t="shared" si="0"/>
        <v>0</v>
      </c>
      <c r="L20" s="341">
        <f t="shared" si="10"/>
        <v>0</v>
      </c>
      <c r="M20" s="342">
        <f t="shared" si="11"/>
        <v>0</v>
      </c>
      <c r="N20" s="284" t="str">
        <f t="shared" si="1"/>
        <v/>
      </c>
      <c r="O20" s="280">
        <f t="shared" si="2"/>
        <v>0</v>
      </c>
      <c r="P20" s="279">
        <f t="shared" si="3"/>
        <v>0</v>
      </c>
      <c r="Q20" s="62">
        <f t="shared" si="12"/>
        <v>0</v>
      </c>
      <c r="R20" s="281" t="str">
        <f t="shared" si="13"/>
        <v/>
      </c>
      <c r="S20" s="276">
        <f t="shared" si="4"/>
        <v>0</v>
      </c>
      <c r="T20" s="101">
        <f t="shared" si="14"/>
        <v>0</v>
      </c>
      <c r="U20" s="122"/>
      <c r="V20" s="307"/>
      <c r="W20" s="131">
        <f t="shared" si="16" ref="W20:W83">IF($AA$2&gt;0,(1-$AA$2)*P20,P20)</f>
        <v>0</v>
      </c>
      <c r="X20" s="62">
        <f t="shared" si="6"/>
        <v>0</v>
      </c>
      <c r="Y20" s="63" t="str">
        <f t="shared" si="7"/>
        <v/>
      </c>
      <c r="Z20" s="133">
        <f t="shared" si="8"/>
        <v>0</v>
      </c>
      <c r="AA20" s="139">
        <f t="shared" si="9"/>
        <v>0</v>
      </c>
      <c r="AB20" s="126"/>
      <c r="AC20" s="302"/>
      <c r="AD20" s="302"/>
      <c r="AF20" s="369">
        <f t="shared" si="15"/>
        <v>0</v>
      </c>
    </row>
    <row r="21" spans="1:32" s="22" customFormat="1" ht="24.75" customHeight="1">
      <c r="A21" s="177">
        <v>18</v>
      </c>
      <c r="B21" s="334"/>
      <c r="C21" s="334"/>
      <c r="D21" s="334"/>
      <c r="E21" s="335"/>
      <c r="F21" s="336"/>
      <c r="G21" s="337"/>
      <c r="H21" s="338"/>
      <c r="I21" s="338"/>
      <c r="J21" s="339"/>
      <c r="K21" s="340">
        <f t="shared" si="0"/>
        <v>0</v>
      </c>
      <c r="L21" s="341">
        <f t="shared" si="10"/>
        <v>0</v>
      </c>
      <c r="M21" s="342">
        <f t="shared" si="11"/>
        <v>0</v>
      </c>
      <c r="N21" s="284" t="str">
        <f t="shared" si="1"/>
        <v/>
      </c>
      <c r="O21" s="280">
        <f t="shared" si="2"/>
        <v>0</v>
      </c>
      <c r="P21" s="279">
        <f t="shared" si="3"/>
        <v>0</v>
      </c>
      <c r="Q21" s="62">
        <f t="shared" si="12"/>
        <v>0</v>
      </c>
      <c r="R21" s="281" t="str">
        <f t="shared" si="13"/>
        <v/>
      </c>
      <c r="S21" s="276">
        <f t="shared" si="4"/>
        <v>0</v>
      </c>
      <c r="T21" s="101">
        <f t="shared" si="14"/>
        <v>0</v>
      </c>
      <c r="U21" s="122"/>
      <c r="V21" s="307"/>
      <c r="W21" s="131">
        <f t="shared" si="16"/>
        <v>0</v>
      </c>
      <c r="X21" s="62">
        <f t="shared" si="6"/>
        <v>0</v>
      </c>
      <c r="Y21" s="63" t="str">
        <f t="shared" si="7"/>
        <v/>
      </c>
      <c r="Z21" s="133">
        <f t="shared" si="8"/>
        <v>0</v>
      </c>
      <c r="AA21" s="139">
        <f t="shared" si="9"/>
        <v>0</v>
      </c>
      <c r="AB21" s="126"/>
      <c r="AC21" s="302"/>
      <c r="AD21" s="302"/>
      <c r="AF21" s="369">
        <f t="shared" si="15"/>
        <v>0</v>
      </c>
    </row>
    <row r="22" spans="1:32" s="22" customFormat="1" ht="24.75" customHeight="1">
      <c r="A22" s="177">
        <v>19</v>
      </c>
      <c r="B22" s="334"/>
      <c r="C22" s="334"/>
      <c r="D22" s="334"/>
      <c r="E22" s="335"/>
      <c r="F22" s="336"/>
      <c r="G22" s="337"/>
      <c r="H22" s="338"/>
      <c r="I22" s="338"/>
      <c r="J22" s="339"/>
      <c r="K22" s="340">
        <f t="shared" si="0"/>
        <v>0</v>
      </c>
      <c r="L22" s="341">
        <f t="shared" si="10"/>
        <v>0</v>
      </c>
      <c r="M22" s="342">
        <f t="shared" si="11"/>
        <v>0</v>
      </c>
      <c r="N22" s="284" t="str">
        <f t="shared" si="1"/>
        <v/>
      </c>
      <c r="O22" s="280">
        <f t="shared" si="2"/>
        <v>0</v>
      </c>
      <c r="P22" s="279">
        <f t="shared" si="3"/>
        <v>0</v>
      </c>
      <c r="Q22" s="62">
        <f t="shared" si="12"/>
        <v>0</v>
      </c>
      <c r="R22" s="281" t="str">
        <f t="shared" si="13"/>
        <v/>
      </c>
      <c r="S22" s="276">
        <f t="shared" si="4"/>
        <v>0</v>
      </c>
      <c r="T22" s="101">
        <f t="shared" si="14"/>
        <v>0</v>
      </c>
      <c r="U22" s="122"/>
      <c r="V22" s="307"/>
      <c r="W22" s="131">
        <f t="shared" si="16"/>
        <v>0</v>
      </c>
      <c r="X22" s="62">
        <f t="shared" si="6"/>
        <v>0</v>
      </c>
      <c r="Y22" s="63" t="str">
        <f t="shared" si="7"/>
        <v/>
      </c>
      <c r="Z22" s="133">
        <f t="shared" si="8"/>
        <v>0</v>
      </c>
      <c r="AA22" s="139">
        <f t="shared" si="9"/>
        <v>0</v>
      </c>
      <c r="AB22" s="126"/>
      <c r="AC22" s="302"/>
      <c r="AD22" s="302"/>
      <c r="AF22" s="369">
        <f t="shared" si="15"/>
        <v>0</v>
      </c>
    </row>
    <row r="23" spans="1:32" s="22" customFormat="1" ht="24.75" customHeight="1">
      <c r="A23" s="177">
        <v>20</v>
      </c>
      <c r="B23" s="334"/>
      <c r="C23" s="334"/>
      <c r="D23" s="334"/>
      <c r="E23" s="335"/>
      <c r="F23" s="336"/>
      <c r="G23" s="337"/>
      <c r="H23" s="338"/>
      <c r="I23" s="338"/>
      <c r="J23" s="339"/>
      <c r="K23" s="340">
        <f t="shared" si="0"/>
        <v>0</v>
      </c>
      <c r="L23" s="341">
        <f t="shared" si="10"/>
        <v>0</v>
      </c>
      <c r="M23" s="342">
        <f t="shared" si="11"/>
        <v>0</v>
      </c>
      <c r="N23" s="284" t="str">
        <f t="shared" si="1"/>
        <v/>
      </c>
      <c r="O23" s="280">
        <f t="shared" si="2"/>
        <v>0</v>
      </c>
      <c r="P23" s="279">
        <f t="shared" si="3"/>
        <v>0</v>
      </c>
      <c r="Q23" s="62">
        <f t="shared" si="12"/>
        <v>0</v>
      </c>
      <c r="R23" s="281" t="str">
        <f t="shared" si="13"/>
        <v/>
      </c>
      <c r="S23" s="276">
        <f t="shared" si="4"/>
        <v>0</v>
      </c>
      <c r="T23" s="101">
        <f t="shared" si="14"/>
        <v>0</v>
      </c>
      <c r="U23" s="122"/>
      <c r="V23" s="307"/>
      <c r="W23" s="131">
        <f t="shared" si="16"/>
        <v>0</v>
      </c>
      <c r="X23" s="62">
        <f t="shared" si="6"/>
        <v>0</v>
      </c>
      <c r="Y23" s="63" t="str">
        <f t="shared" si="7"/>
        <v/>
      </c>
      <c r="Z23" s="133">
        <f t="shared" si="8"/>
        <v>0</v>
      </c>
      <c r="AA23" s="139">
        <f t="shared" si="9"/>
        <v>0</v>
      </c>
      <c r="AB23" s="126"/>
      <c r="AC23" s="302"/>
      <c r="AD23" s="302"/>
      <c r="AF23" s="369">
        <f t="shared" si="15"/>
        <v>0</v>
      </c>
    </row>
    <row r="24" spans="1:32" s="22" customFormat="1" ht="24.75" customHeight="1">
      <c r="A24" s="177">
        <v>21</v>
      </c>
      <c r="B24" s="334"/>
      <c r="C24" s="334"/>
      <c r="D24" s="334"/>
      <c r="E24" s="335"/>
      <c r="F24" s="336"/>
      <c r="G24" s="337"/>
      <c r="H24" s="338"/>
      <c r="I24" s="338"/>
      <c r="J24" s="339"/>
      <c r="K24" s="340">
        <f t="shared" si="0"/>
        <v>0</v>
      </c>
      <c r="L24" s="341">
        <f t="shared" si="10"/>
        <v>0</v>
      </c>
      <c r="M24" s="342">
        <f t="shared" si="11"/>
        <v>0</v>
      </c>
      <c r="N24" s="284" t="str">
        <f t="shared" si="1"/>
        <v/>
      </c>
      <c r="O24" s="280">
        <f t="shared" si="2"/>
        <v>0</v>
      </c>
      <c r="P24" s="279">
        <f t="shared" si="3"/>
        <v>0</v>
      </c>
      <c r="Q24" s="62">
        <f t="shared" si="12"/>
        <v>0</v>
      </c>
      <c r="R24" s="281" t="str">
        <f t="shared" si="13"/>
        <v/>
      </c>
      <c r="S24" s="276">
        <f t="shared" si="4"/>
        <v>0</v>
      </c>
      <c r="T24" s="101">
        <f t="shared" si="14"/>
        <v>0</v>
      </c>
      <c r="U24" s="122"/>
      <c r="V24" s="307"/>
      <c r="W24" s="131">
        <f t="shared" si="16"/>
        <v>0</v>
      </c>
      <c r="X24" s="62">
        <f t="shared" si="6"/>
        <v>0</v>
      </c>
      <c r="Y24" s="63" t="str">
        <f t="shared" si="7"/>
        <v/>
      </c>
      <c r="Z24" s="133">
        <f t="shared" si="8"/>
        <v>0</v>
      </c>
      <c r="AA24" s="139">
        <f t="shared" si="9"/>
        <v>0</v>
      </c>
      <c r="AB24" s="126"/>
      <c r="AC24" s="302"/>
      <c r="AD24" s="302"/>
      <c r="AF24" s="369">
        <f t="shared" si="15"/>
        <v>0</v>
      </c>
    </row>
    <row r="25" spans="1:32" s="22" customFormat="1" ht="24.75" customHeight="1">
      <c r="A25" s="177">
        <v>22</v>
      </c>
      <c r="B25" s="334"/>
      <c r="C25" s="334"/>
      <c r="D25" s="334"/>
      <c r="E25" s="335"/>
      <c r="F25" s="336"/>
      <c r="G25" s="337"/>
      <c r="H25" s="338"/>
      <c r="I25" s="338"/>
      <c r="J25" s="339"/>
      <c r="K25" s="340">
        <f t="shared" si="0"/>
        <v>0</v>
      </c>
      <c r="L25" s="341">
        <f t="shared" si="10"/>
        <v>0</v>
      </c>
      <c r="M25" s="342">
        <f t="shared" si="11"/>
        <v>0</v>
      </c>
      <c r="N25" s="284" t="str">
        <f t="shared" si="1"/>
        <v/>
      </c>
      <c r="O25" s="280">
        <f t="shared" si="2"/>
        <v>0</v>
      </c>
      <c r="P25" s="279">
        <f t="shared" si="3"/>
        <v>0</v>
      </c>
      <c r="Q25" s="62">
        <f t="shared" si="12"/>
        <v>0</v>
      </c>
      <c r="R25" s="281" t="str">
        <f t="shared" si="13"/>
        <v/>
      </c>
      <c r="S25" s="276">
        <f t="shared" si="4"/>
        <v>0</v>
      </c>
      <c r="T25" s="101">
        <f t="shared" si="14"/>
        <v>0</v>
      </c>
      <c r="U25" s="122"/>
      <c r="V25" s="307"/>
      <c r="W25" s="131">
        <f t="shared" si="16"/>
        <v>0</v>
      </c>
      <c r="X25" s="62">
        <f t="shared" si="6"/>
        <v>0</v>
      </c>
      <c r="Y25" s="63" t="str">
        <f t="shared" si="7"/>
        <v/>
      </c>
      <c r="Z25" s="133">
        <f t="shared" si="8"/>
        <v>0</v>
      </c>
      <c r="AA25" s="139">
        <f t="shared" si="9"/>
        <v>0</v>
      </c>
      <c r="AB25" s="126"/>
      <c r="AC25" s="302"/>
      <c r="AD25" s="302"/>
      <c r="AF25" s="369">
        <f t="shared" si="15"/>
        <v>0</v>
      </c>
    </row>
    <row r="26" spans="1:32" s="22" customFormat="1" ht="24.75" customHeight="1">
      <c r="A26" s="177">
        <v>23</v>
      </c>
      <c r="B26" s="334"/>
      <c r="C26" s="334"/>
      <c r="D26" s="334"/>
      <c r="E26" s="335"/>
      <c r="F26" s="336"/>
      <c r="G26" s="337"/>
      <c r="H26" s="338"/>
      <c r="I26" s="338"/>
      <c r="J26" s="339"/>
      <c r="K26" s="340">
        <f t="shared" si="0"/>
        <v>0</v>
      </c>
      <c r="L26" s="341">
        <f t="shared" si="10"/>
        <v>0</v>
      </c>
      <c r="M26" s="342">
        <f t="shared" si="11"/>
        <v>0</v>
      </c>
      <c r="N26" s="284" t="str">
        <f t="shared" si="1"/>
        <v/>
      </c>
      <c r="O26" s="280">
        <f t="shared" si="2"/>
        <v>0</v>
      </c>
      <c r="P26" s="279">
        <f t="shared" si="3"/>
        <v>0</v>
      </c>
      <c r="Q26" s="62">
        <f t="shared" si="12"/>
        <v>0</v>
      </c>
      <c r="R26" s="281" t="str">
        <f t="shared" si="13"/>
        <v/>
      </c>
      <c r="S26" s="276">
        <f t="shared" si="4"/>
        <v>0</v>
      </c>
      <c r="T26" s="101">
        <f t="shared" si="14"/>
        <v>0</v>
      </c>
      <c r="U26" s="122"/>
      <c r="V26" s="307"/>
      <c r="W26" s="131">
        <f t="shared" si="16"/>
        <v>0</v>
      </c>
      <c r="X26" s="62">
        <f t="shared" si="6"/>
        <v>0</v>
      </c>
      <c r="Y26" s="63" t="str">
        <f t="shared" si="7"/>
        <v/>
      </c>
      <c r="Z26" s="133">
        <f t="shared" si="8"/>
        <v>0</v>
      </c>
      <c r="AA26" s="139">
        <f t="shared" si="9"/>
        <v>0</v>
      </c>
      <c r="AB26" s="126"/>
      <c r="AC26" s="302"/>
      <c r="AD26" s="302"/>
      <c r="AF26" s="369">
        <f t="shared" si="15"/>
        <v>0</v>
      </c>
    </row>
    <row r="27" spans="1:32" s="22" customFormat="1" ht="24.75" customHeight="1">
      <c r="A27" s="177">
        <v>24</v>
      </c>
      <c r="B27" s="334"/>
      <c r="C27" s="334"/>
      <c r="D27" s="334"/>
      <c r="E27" s="335"/>
      <c r="F27" s="336"/>
      <c r="G27" s="337"/>
      <c r="H27" s="338"/>
      <c r="I27" s="338"/>
      <c r="J27" s="339"/>
      <c r="K27" s="340">
        <f t="shared" si="0"/>
        <v>0</v>
      </c>
      <c r="L27" s="341">
        <f t="shared" si="10"/>
        <v>0</v>
      </c>
      <c r="M27" s="342">
        <f t="shared" si="11"/>
        <v>0</v>
      </c>
      <c r="N27" s="284" t="str">
        <f t="shared" si="1"/>
        <v/>
      </c>
      <c r="O27" s="280">
        <f t="shared" si="2"/>
        <v>0</v>
      </c>
      <c r="P27" s="279">
        <f t="shared" si="3"/>
        <v>0</v>
      </c>
      <c r="Q27" s="62">
        <f t="shared" si="12"/>
        <v>0</v>
      </c>
      <c r="R27" s="281" t="str">
        <f t="shared" si="13"/>
        <v/>
      </c>
      <c r="S27" s="276">
        <f t="shared" si="4"/>
        <v>0</v>
      </c>
      <c r="T27" s="101">
        <f t="shared" si="14"/>
        <v>0</v>
      </c>
      <c r="U27" s="122"/>
      <c r="V27" s="307"/>
      <c r="W27" s="131">
        <f t="shared" si="16"/>
        <v>0</v>
      </c>
      <c r="X27" s="62">
        <f t="shared" si="6"/>
        <v>0</v>
      </c>
      <c r="Y27" s="63" t="str">
        <f t="shared" si="7"/>
        <v/>
      </c>
      <c r="Z27" s="133">
        <f t="shared" si="8"/>
        <v>0</v>
      </c>
      <c r="AA27" s="139">
        <f t="shared" si="9"/>
        <v>0</v>
      </c>
      <c r="AB27" s="126"/>
      <c r="AC27" s="302"/>
      <c r="AD27" s="302"/>
      <c r="AF27" s="369">
        <f t="shared" si="15"/>
        <v>0</v>
      </c>
    </row>
    <row r="28" spans="1:32" s="22" customFormat="1" ht="24.75" customHeight="1">
      <c r="A28" s="177">
        <v>25</v>
      </c>
      <c r="B28" s="334"/>
      <c r="C28" s="334"/>
      <c r="D28" s="334"/>
      <c r="E28" s="335"/>
      <c r="F28" s="336"/>
      <c r="G28" s="337"/>
      <c r="H28" s="338"/>
      <c r="I28" s="338"/>
      <c r="J28" s="339"/>
      <c r="K28" s="340">
        <f t="shared" si="0"/>
        <v>0</v>
      </c>
      <c r="L28" s="341">
        <f t="shared" si="10"/>
        <v>0</v>
      </c>
      <c r="M28" s="342">
        <f t="shared" si="11"/>
        <v>0</v>
      </c>
      <c r="N28" s="284" t="str">
        <f t="shared" si="1"/>
        <v/>
      </c>
      <c r="O28" s="280">
        <f t="shared" si="2"/>
        <v>0</v>
      </c>
      <c r="P28" s="279">
        <f t="shared" si="3"/>
        <v>0</v>
      </c>
      <c r="Q28" s="62">
        <f t="shared" si="12"/>
        <v>0</v>
      </c>
      <c r="R28" s="281" t="str">
        <f t="shared" si="13"/>
        <v/>
      </c>
      <c r="S28" s="276">
        <f t="shared" si="4"/>
        <v>0</v>
      </c>
      <c r="T28" s="101">
        <f t="shared" si="14"/>
        <v>0</v>
      </c>
      <c r="U28" s="122"/>
      <c r="V28" s="307"/>
      <c r="W28" s="131">
        <f t="shared" si="16"/>
        <v>0</v>
      </c>
      <c r="X28" s="62">
        <f t="shared" si="6"/>
        <v>0</v>
      </c>
      <c r="Y28" s="63" t="str">
        <f t="shared" si="7"/>
        <v/>
      </c>
      <c r="Z28" s="133">
        <f t="shared" si="8"/>
        <v>0</v>
      </c>
      <c r="AA28" s="139">
        <f t="shared" si="9"/>
        <v>0</v>
      </c>
      <c r="AB28" s="126"/>
      <c r="AC28" s="302"/>
      <c r="AD28" s="302"/>
      <c r="AF28" s="369">
        <f t="shared" si="15"/>
        <v>0</v>
      </c>
    </row>
    <row r="29" spans="1:32" s="22" customFormat="1" ht="24.75" customHeight="1">
      <c r="A29" s="177">
        <v>26</v>
      </c>
      <c r="B29" s="334"/>
      <c r="C29" s="334"/>
      <c r="D29" s="334"/>
      <c r="E29" s="335"/>
      <c r="F29" s="336"/>
      <c r="G29" s="337"/>
      <c r="H29" s="338"/>
      <c r="I29" s="338"/>
      <c r="J29" s="339"/>
      <c r="K29" s="340">
        <f t="shared" si="0"/>
        <v>0</v>
      </c>
      <c r="L29" s="341">
        <f t="shared" si="10"/>
        <v>0</v>
      </c>
      <c r="M29" s="342">
        <f t="shared" si="11"/>
        <v>0</v>
      </c>
      <c r="N29" s="284" t="str">
        <f t="shared" si="1"/>
        <v/>
      </c>
      <c r="O29" s="280">
        <f t="shared" si="2"/>
        <v>0</v>
      </c>
      <c r="P29" s="279">
        <f t="shared" si="3"/>
        <v>0</v>
      </c>
      <c r="Q29" s="62">
        <f t="shared" si="12"/>
        <v>0</v>
      </c>
      <c r="R29" s="281" t="str">
        <f t="shared" si="13"/>
        <v/>
      </c>
      <c r="S29" s="276">
        <f t="shared" si="4"/>
        <v>0</v>
      </c>
      <c r="T29" s="101">
        <f t="shared" si="14"/>
        <v>0</v>
      </c>
      <c r="U29" s="122"/>
      <c r="V29" s="307"/>
      <c r="W29" s="131">
        <f t="shared" si="16"/>
        <v>0</v>
      </c>
      <c r="X29" s="62">
        <f t="shared" si="6"/>
        <v>0</v>
      </c>
      <c r="Y29" s="63" t="str">
        <f t="shared" si="7"/>
        <v/>
      </c>
      <c r="Z29" s="133">
        <f t="shared" si="8"/>
        <v>0</v>
      </c>
      <c r="AA29" s="139">
        <f t="shared" si="9"/>
        <v>0</v>
      </c>
      <c r="AB29" s="126"/>
      <c r="AC29" s="302"/>
      <c r="AD29" s="302"/>
      <c r="AF29" s="369">
        <f t="shared" si="15"/>
        <v>0</v>
      </c>
    </row>
    <row r="30" spans="1:32" s="22" customFormat="1" ht="24.75" customHeight="1">
      <c r="A30" s="177">
        <v>27</v>
      </c>
      <c r="B30" s="334"/>
      <c r="C30" s="334"/>
      <c r="D30" s="334"/>
      <c r="E30" s="335"/>
      <c r="F30" s="336"/>
      <c r="G30" s="337"/>
      <c r="H30" s="338"/>
      <c r="I30" s="338"/>
      <c r="J30" s="339"/>
      <c r="K30" s="340">
        <f t="shared" si="0"/>
        <v>0</v>
      </c>
      <c r="L30" s="341">
        <f t="shared" si="10"/>
        <v>0</v>
      </c>
      <c r="M30" s="342">
        <f t="shared" si="11"/>
        <v>0</v>
      </c>
      <c r="N30" s="284" t="str">
        <f t="shared" si="1"/>
        <v/>
      </c>
      <c r="O30" s="280">
        <f t="shared" si="2"/>
        <v>0</v>
      </c>
      <c r="P30" s="279">
        <f t="shared" si="3"/>
        <v>0</v>
      </c>
      <c r="Q30" s="62">
        <f t="shared" si="12"/>
        <v>0</v>
      </c>
      <c r="R30" s="281" t="str">
        <f t="shared" si="13"/>
        <v/>
      </c>
      <c r="S30" s="276">
        <f t="shared" si="4"/>
        <v>0</v>
      </c>
      <c r="T30" s="101">
        <f t="shared" si="14"/>
        <v>0</v>
      </c>
      <c r="U30" s="122"/>
      <c r="V30" s="307"/>
      <c r="W30" s="131">
        <f t="shared" si="16"/>
        <v>0</v>
      </c>
      <c r="X30" s="62">
        <f t="shared" si="6"/>
        <v>0</v>
      </c>
      <c r="Y30" s="63" t="str">
        <f t="shared" si="7"/>
        <v/>
      </c>
      <c r="Z30" s="133">
        <f t="shared" si="8"/>
        <v>0</v>
      </c>
      <c r="AA30" s="139">
        <f t="shared" si="9"/>
        <v>0</v>
      </c>
      <c r="AB30" s="126"/>
      <c r="AC30" s="302"/>
      <c r="AD30" s="302"/>
      <c r="AF30" s="369">
        <f t="shared" si="15"/>
        <v>0</v>
      </c>
    </row>
    <row r="31" spans="1:32" s="22" customFormat="1" ht="24.75" customHeight="1">
      <c r="A31" s="177">
        <v>28</v>
      </c>
      <c r="B31" s="334"/>
      <c r="C31" s="334"/>
      <c r="D31" s="334"/>
      <c r="E31" s="335"/>
      <c r="F31" s="336"/>
      <c r="G31" s="337"/>
      <c r="H31" s="338"/>
      <c r="I31" s="338"/>
      <c r="J31" s="339"/>
      <c r="K31" s="340">
        <f t="shared" si="0"/>
        <v>0</v>
      </c>
      <c r="L31" s="341">
        <f t="shared" si="10"/>
        <v>0</v>
      </c>
      <c r="M31" s="342">
        <f t="shared" si="11"/>
        <v>0</v>
      </c>
      <c r="N31" s="284" t="str">
        <f t="shared" si="1"/>
        <v/>
      </c>
      <c r="O31" s="280">
        <f t="shared" si="2"/>
        <v>0</v>
      </c>
      <c r="P31" s="279">
        <f t="shared" si="3"/>
        <v>0</v>
      </c>
      <c r="Q31" s="62">
        <f t="shared" si="12"/>
        <v>0</v>
      </c>
      <c r="R31" s="281" t="str">
        <f t="shared" si="13"/>
        <v/>
      </c>
      <c r="S31" s="276">
        <f t="shared" si="4"/>
        <v>0</v>
      </c>
      <c r="T31" s="101">
        <f t="shared" si="14"/>
        <v>0</v>
      </c>
      <c r="U31" s="122"/>
      <c r="V31" s="307"/>
      <c r="W31" s="131">
        <f t="shared" si="16"/>
        <v>0</v>
      </c>
      <c r="X31" s="62">
        <f t="shared" si="6"/>
        <v>0</v>
      </c>
      <c r="Y31" s="63" t="str">
        <f t="shared" si="7"/>
        <v/>
      </c>
      <c r="Z31" s="133">
        <f t="shared" si="8"/>
        <v>0</v>
      </c>
      <c r="AA31" s="139">
        <f t="shared" si="9"/>
        <v>0</v>
      </c>
      <c r="AB31" s="126"/>
      <c r="AC31" s="302"/>
      <c r="AD31" s="302"/>
      <c r="AF31" s="369">
        <f t="shared" si="15"/>
        <v>0</v>
      </c>
    </row>
    <row r="32" spans="1:32" s="22" customFormat="1" ht="24.75" customHeight="1">
      <c r="A32" s="177">
        <v>29</v>
      </c>
      <c r="B32" s="334"/>
      <c r="C32" s="334"/>
      <c r="D32" s="334"/>
      <c r="E32" s="335"/>
      <c r="F32" s="336"/>
      <c r="G32" s="337"/>
      <c r="H32" s="338"/>
      <c r="I32" s="338"/>
      <c r="J32" s="339"/>
      <c r="K32" s="340">
        <f t="shared" si="0"/>
        <v>0</v>
      </c>
      <c r="L32" s="341">
        <f t="shared" si="10"/>
        <v>0</v>
      </c>
      <c r="M32" s="342">
        <f t="shared" si="11"/>
        <v>0</v>
      </c>
      <c r="N32" s="284" t="str">
        <f t="shared" si="1"/>
        <v/>
      </c>
      <c r="O32" s="280">
        <f t="shared" si="2"/>
        <v>0</v>
      </c>
      <c r="P32" s="279">
        <f t="shared" si="3"/>
        <v>0</v>
      </c>
      <c r="Q32" s="62">
        <f t="shared" si="12"/>
        <v>0</v>
      </c>
      <c r="R32" s="281" t="str">
        <f t="shared" si="13"/>
        <v/>
      </c>
      <c r="S32" s="276">
        <f t="shared" si="4"/>
        <v>0</v>
      </c>
      <c r="T32" s="101">
        <f t="shared" si="14"/>
        <v>0</v>
      </c>
      <c r="U32" s="122"/>
      <c r="V32" s="307"/>
      <c r="W32" s="131">
        <f t="shared" si="16"/>
        <v>0</v>
      </c>
      <c r="X32" s="62">
        <f t="shared" si="6"/>
        <v>0</v>
      </c>
      <c r="Y32" s="63" t="str">
        <f t="shared" si="7"/>
        <v/>
      </c>
      <c r="Z32" s="133">
        <f t="shared" si="8"/>
        <v>0</v>
      </c>
      <c r="AA32" s="139">
        <f t="shared" si="9"/>
        <v>0</v>
      </c>
      <c r="AB32" s="126"/>
      <c r="AC32" s="302"/>
      <c r="AD32" s="302"/>
      <c r="AF32" s="369">
        <f t="shared" si="15"/>
        <v>0</v>
      </c>
    </row>
    <row r="33" spans="1:32" s="22" customFormat="1" ht="24.75" customHeight="1">
      <c r="A33" s="177">
        <v>30</v>
      </c>
      <c r="B33" s="334"/>
      <c r="C33" s="334"/>
      <c r="D33" s="334"/>
      <c r="E33" s="335"/>
      <c r="F33" s="336"/>
      <c r="G33" s="337"/>
      <c r="H33" s="338"/>
      <c r="I33" s="338"/>
      <c r="J33" s="339"/>
      <c r="K33" s="340">
        <f t="shared" si="0"/>
        <v>0</v>
      </c>
      <c r="L33" s="341">
        <f t="shared" si="10"/>
        <v>0</v>
      </c>
      <c r="M33" s="342">
        <f t="shared" si="11"/>
        <v>0</v>
      </c>
      <c r="N33" s="284" t="str">
        <f t="shared" si="1"/>
        <v/>
      </c>
      <c r="O33" s="280">
        <f t="shared" si="2"/>
        <v>0</v>
      </c>
      <c r="P33" s="279">
        <f t="shared" si="3"/>
        <v>0</v>
      </c>
      <c r="Q33" s="62">
        <f t="shared" si="12"/>
        <v>0</v>
      </c>
      <c r="R33" s="281" t="str">
        <f t="shared" si="13"/>
        <v/>
      </c>
      <c r="S33" s="276">
        <f t="shared" si="4"/>
        <v>0</v>
      </c>
      <c r="T33" s="101">
        <f t="shared" si="14"/>
        <v>0</v>
      </c>
      <c r="U33" s="122"/>
      <c r="V33" s="307"/>
      <c r="W33" s="131">
        <f t="shared" si="16"/>
        <v>0</v>
      </c>
      <c r="X33" s="62">
        <f t="shared" si="6"/>
        <v>0</v>
      </c>
      <c r="Y33" s="63" t="str">
        <f t="shared" si="7"/>
        <v/>
      </c>
      <c r="Z33" s="133">
        <f t="shared" si="8"/>
        <v>0</v>
      </c>
      <c r="AA33" s="139">
        <f t="shared" si="9"/>
        <v>0</v>
      </c>
      <c r="AB33" s="126"/>
      <c r="AC33" s="302"/>
      <c r="AD33" s="302"/>
      <c r="AF33" s="369">
        <f t="shared" si="15"/>
        <v>0</v>
      </c>
    </row>
    <row r="34" spans="1:32" s="22" customFormat="1" ht="24.75" customHeight="1">
      <c r="A34" s="177">
        <v>31</v>
      </c>
      <c r="B34" s="334"/>
      <c r="C34" s="334"/>
      <c r="D34" s="334"/>
      <c r="E34" s="335"/>
      <c r="F34" s="336"/>
      <c r="G34" s="337"/>
      <c r="H34" s="338"/>
      <c r="I34" s="338"/>
      <c r="J34" s="339"/>
      <c r="K34" s="340">
        <f t="shared" si="0"/>
        <v>0</v>
      </c>
      <c r="L34" s="341">
        <f t="shared" si="10"/>
        <v>0</v>
      </c>
      <c r="M34" s="342">
        <f t="shared" si="11"/>
        <v>0</v>
      </c>
      <c r="N34" s="284" t="str">
        <f t="shared" si="1"/>
        <v/>
      </c>
      <c r="O34" s="280">
        <f t="shared" si="2"/>
        <v>0</v>
      </c>
      <c r="P34" s="279">
        <f t="shared" si="3"/>
        <v>0</v>
      </c>
      <c r="Q34" s="62">
        <f t="shared" si="12"/>
        <v>0</v>
      </c>
      <c r="R34" s="281" t="str">
        <f t="shared" si="13"/>
        <v/>
      </c>
      <c r="S34" s="276">
        <f t="shared" si="4"/>
        <v>0</v>
      </c>
      <c r="T34" s="101">
        <f t="shared" si="14"/>
        <v>0</v>
      </c>
      <c r="U34" s="122"/>
      <c r="V34" s="307"/>
      <c r="W34" s="131">
        <f t="shared" si="16"/>
        <v>0</v>
      </c>
      <c r="X34" s="62">
        <f t="shared" si="6"/>
        <v>0</v>
      </c>
      <c r="Y34" s="63" t="str">
        <f t="shared" si="7"/>
        <v/>
      </c>
      <c r="Z34" s="133">
        <f t="shared" si="8"/>
        <v>0</v>
      </c>
      <c r="AA34" s="139">
        <f t="shared" si="9"/>
        <v>0</v>
      </c>
      <c r="AB34" s="126"/>
      <c r="AC34" s="302"/>
      <c r="AD34" s="302"/>
      <c r="AF34" s="369">
        <f t="shared" si="15"/>
        <v>0</v>
      </c>
    </row>
    <row r="35" spans="1:32" s="22" customFormat="1" ht="24.75" customHeight="1">
      <c r="A35" s="177">
        <v>32</v>
      </c>
      <c r="B35" s="334"/>
      <c r="C35" s="334"/>
      <c r="D35" s="334"/>
      <c r="E35" s="335"/>
      <c r="F35" s="336"/>
      <c r="G35" s="337"/>
      <c r="H35" s="338"/>
      <c r="I35" s="338"/>
      <c r="J35" s="339"/>
      <c r="K35" s="340">
        <f t="shared" si="0"/>
        <v>0</v>
      </c>
      <c r="L35" s="341">
        <f t="shared" si="10"/>
        <v>0</v>
      </c>
      <c r="M35" s="342">
        <f t="shared" si="11"/>
        <v>0</v>
      </c>
      <c r="N35" s="284" t="str">
        <f t="shared" si="1"/>
        <v/>
      </c>
      <c r="O35" s="280">
        <f t="shared" si="2"/>
        <v>0</v>
      </c>
      <c r="P35" s="279">
        <f t="shared" si="3"/>
        <v>0</v>
      </c>
      <c r="Q35" s="62">
        <f t="shared" si="12"/>
        <v>0</v>
      </c>
      <c r="R35" s="281" t="str">
        <f t="shared" si="13"/>
        <v/>
      </c>
      <c r="S35" s="276">
        <f t="shared" si="4"/>
        <v>0</v>
      </c>
      <c r="T35" s="101">
        <f t="shared" si="14"/>
        <v>0</v>
      </c>
      <c r="U35" s="122"/>
      <c r="V35" s="307"/>
      <c r="W35" s="131">
        <f t="shared" si="16"/>
        <v>0</v>
      </c>
      <c r="X35" s="62">
        <f t="shared" si="6"/>
        <v>0</v>
      </c>
      <c r="Y35" s="63" t="str">
        <f t="shared" si="7"/>
        <v/>
      </c>
      <c r="Z35" s="133">
        <f t="shared" si="8"/>
        <v>0</v>
      </c>
      <c r="AA35" s="139">
        <f t="shared" si="9"/>
        <v>0</v>
      </c>
      <c r="AB35" s="126"/>
      <c r="AC35" s="302"/>
      <c r="AD35" s="302"/>
      <c r="AF35" s="369">
        <f t="shared" si="15"/>
        <v>0</v>
      </c>
    </row>
    <row r="36" spans="1:32" s="22" customFormat="1" ht="24.75" customHeight="1">
      <c r="A36" s="177">
        <v>33</v>
      </c>
      <c r="B36" s="334"/>
      <c r="C36" s="334"/>
      <c r="D36" s="334"/>
      <c r="E36" s="335"/>
      <c r="F36" s="336"/>
      <c r="G36" s="337"/>
      <c r="H36" s="338"/>
      <c r="I36" s="338"/>
      <c r="J36" s="339"/>
      <c r="K36" s="340">
        <f t="shared" si="0"/>
        <v>0</v>
      </c>
      <c r="L36" s="341">
        <f t="shared" si="10"/>
        <v>0</v>
      </c>
      <c r="M36" s="342">
        <f t="shared" si="11"/>
        <v>0</v>
      </c>
      <c r="N36" s="284" t="str">
        <f t="shared" si="1"/>
        <v/>
      </c>
      <c r="O36" s="280">
        <f t="shared" si="2"/>
        <v>0</v>
      </c>
      <c r="P36" s="279">
        <f t="shared" si="3"/>
        <v>0</v>
      </c>
      <c r="Q36" s="62">
        <f t="shared" si="12"/>
        <v>0</v>
      </c>
      <c r="R36" s="281" t="str">
        <f t="shared" si="13"/>
        <v/>
      </c>
      <c r="S36" s="276">
        <f t="shared" si="4"/>
        <v>0</v>
      </c>
      <c r="T36" s="101">
        <f t="shared" si="14"/>
        <v>0</v>
      </c>
      <c r="U36" s="122"/>
      <c r="V36" s="307"/>
      <c r="W36" s="131">
        <f t="shared" si="16"/>
        <v>0</v>
      </c>
      <c r="X36" s="62">
        <f t="shared" si="6"/>
        <v>0</v>
      </c>
      <c r="Y36" s="63" t="str">
        <f t="shared" si="7"/>
        <v/>
      </c>
      <c r="Z36" s="133">
        <f t="shared" si="8"/>
        <v>0</v>
      </c>
      <c r="AA36" s="139">
        <f t="shared" si="9"/>
        <v>0</v>
      </c>
      <c r="AB36" s="126"/>
      <c r="AC36" s="302"/>
      <c r="AD36" s="302"/>
      <c r="AF36" s="369">
        <f t="shared" si="15"/>
        <v>0</v>
      </c>
    </row>
    <row r="37" spans="1:32" s="22" customFormat="1" ht="24.75" customHeight="1">
      <c r="A37" s="177">
        <v>34</v>
      </c>
      <c r="B37" s="334"/>
      <c r="C37" s="334"/>
      <c r="D37" s="334"/>
      <c r="E37" s="335"/>
      <c r="F37" s="336"/>
      <c r="G37" s="337"/>
      <c r="H37" s="338"/>
      <c r="I37" s="338"/>
      <c r="J37" s="339"/>
      <c r="K37" s="340">
        <f t="shared" si="0"/>
        <v>0</v>
      </c>
      <c r="L37" s="341">
        <f t="shared" si="10"/>
        <v>0</v>
      </c>
      <c r="M37" s="342">
        <f t="shared" si="11"/>
        <v>0</v>
      </c>
      <c r="N37" s="284" t="str">
        <f t="shared" si="1"/>
        <v/>
      </c>
      <c r="O37" s="280">
        <f t="shared" si="2"/>
        <v>0</v>
      </c>
      <c r="P37" s="279">
        <f t="shared" si="3"/>
        <v>0</v>
      </c>
      <c r="Q37" s="62">
        <f t="shared" si="12"/>
        <v>0</v>
      </c>
      <c r="R37" s="281" t="str">
        <f t="shared" si="13"/>
        <v/>
      </c>
      <c r="S37" s="276">
        <f t="shared" si="4"/>
        <v>0</v>
      </c>
      <c r="T37" s="101">
        <f t="shared" si="14"/>
        <v>0</v>
      </c>
      <c r="U37" s="122"/>
      <c r="V37" s="307"/>
      <c r="W37" s="131">
        <f t="shared" si="16"/>
        <v>0</v>
      </c>
      <c r="X37" s="62">
        <f t="shared" si="6"/>
        <v>0</v>
      </c>
      <c r="Y37" s="63" t="str">
        <f t="shared" si="7"/>
        <v/>
      </c>
      <c r="Z37" s="133">
        <f t="shared" si="8"/>
        <v>0</v>
      </c>
      <c r="AA37" s="139">
        <f t="shared" si="9"/>
        <v>0</v>
      </c>
      <c r="AB37" s="126"/>
      <c r="AC37" s="302"/>
      <c r="AD37" s="302"/>
      <c r="AF37" s="369">
        <f t="shared" si="15"/>
        <v>0</v>
      </c>
    </row>
    <row r="38" spans="1:32" s="22" customFormat="1" ht="24.75" customHeight="1">
      <c r="A38" s="177">
        <v>35</v>
      </c>
      <c r="B38" s="334"/>
      <c r="C38" s="334"/>
      <c r="D38" s="334"/>
      <c r="E38" s="335"/>
      <c r="F38" s="336"/>
      <c r="G38" s="337"/>
      <c r="H38" s="338"/>
      <c r="I38" s="338"/>
      <c r="J38" s="339"/>
      <c r="K38" s="340">
        <f t="shared" si="0"/>
        <v>0</v>
      </c>
      <c r="L38" s="341">
        <f t="shared" si="10"/>
        <v>0</v>
      </c>
      <c r="M38" s="342">
        <f t="shared" si="11"/>
        <v>0</v>
      </c>
      <c r="N38" s="284" t="str">
        <f t="shared" si="1"/>
        <v/>
      </c>
      <c r="O38" s="280">
        <f t="shared" si="2"/>
        <v>0</v>
      </c>
      <c r="P38" s="279">
        <f t="shared" si="3"/>
        <v>0</v>
      </c>
      <c r="Q38" s="62">
        <f t="shared" si="12"/>
        <v>0</v>
      </c>
      <c r="R38" s="281" t="str">
        <f t="shared" si="13"/>
        <v/>
      </c>
      <c r="S38" s="276">
        <f t="shared" si="4"/>
        <v>0</v>
      </c>
      <c r="T38" s="101">
        <f t="shared" si="14"/>
        <v>0</v>
      </c>
      <c r="U38" s="122"/>
      <c r="V38" s="307"/>
      <c r="W38" s="131">
        <f t="shared" si="16"/>
        <v>0</v>
      </c>
      <c r="X38" s="62">
        <f t="shared" si="6"/>
        <v>0</v>
      </c>
      <c r="Y38" s="63" t="str">
        <f t="shared" si="7"/>
        <v/>
      </c>
      <c r="Z38" s="133">
        <f t="shared" si="8"/>
        <v>0</v>
      </c>
      <c r="AA38" s="139">
        <f t="shared" si="9"/>
        <v>0</v>
      </c>
      <c r="AB38" s="126"/>
      <c r="AC38" s="302"/>
      <c r="AD38" s="302"/>
      <c r="AF38" s="369">
        <f t="shared" si="15"/>
        <v>0</v>
      </c>
    </row>
    <row r="39" spans="1:32" s="22" customFormat="1" ht="24.75" customHeight="1">
      <c r="A39" s="177">
        <v>36</v>
      </c>
      <c r="B39" s="334"/>
      <c r="C39" s="334"/>
      <c r="D39" s="334"/>
      <c r="E39" s="335"/>
      <c r="F39" s="336"/>
      <c r="G39" s="337"/>
      <c r="H39" s="338"/>
      <c r="I39" s="338"/>
      <c r="J39" s="339"/>
      <c r="K39" s="340">
        <f t="shared" si="0"/>
        <v>0</v>
      </c>
      <c r="L39" s="341">
        <f t="shared" si="10"/>
        <v>0</v>
      </c>
      <c r="M39" s="342">
        <f t="shared" si="11"/>
        <v>0</v>
      </c>
      <c r="N39" s="284" t="str">
        <f t="shared" si="1"/>
        <v/>
      </c>
      <c r="O39" s="280">
        <f t="shared" si="2"/>
        <v>0</v>
      </c>
      <c r="P39" s="279">
        <f t="shared" si="3"/>
        <v>0</v>
      </c>
      <c r="Q39" s="62">
        <f t="shared" si="12"/>
        <v>0</v>
      </c>
      <c r="R39" s="281" t="str">
        <f t="shared" si="13"/>
        <v/>
      </c>
      <c r="S39" s="276">
        <f t="shared" si="4"/>
        <v>0</v>
      </c>
      <c r="T39" s="101">
        <f t="shared" si="14"/>
        <v>0</v>
      </c>
      <c r="U39" s="122"/>
      <c r="V39" s="307"/>
      <c r="W39" s="131">
        <f t="shared" si="16"/>
        <v>0</v>
      </c>
      <c r="X39" s="62">
        <f t="shared" si="6"/>
        <v>0</v>
      </c>
      <c r="Y39" s="63" t="str">
        <f t="shared" si="7"/>
        <v/>
      </c>
      <c r="Z39" s="133">
        <f t="shared" si="8"/>
        <v>0</v>
      </c>
      <c r="AA39" s="139">
        <f t="shared" si="9"/>
        <v>0</v>
      </c>
      <c r="AB39" s="126"/>
      <c r="AC39" s="302"/>
      <c r="AD39" s="302"/>
      <c r="AF39" s="369">
        <f t="shared" si="15"/>
        <v>0</v>
      </c>
    </row>
    <row r="40" spans="1:32" s="22" customFormat="1" ht="24.75" customHeight="1">
      <c r="A40" s="177">
        <v>37</v>
      </c>
      <c r="B40" s="334"/>
      <c r="C40" s="334"/>
      <c r="D40" s="334"/>
      <c r="E40" s="335"/>
      <c r="F40" s="336"/>
      <c r="G40" s="337"/>
      <c r="H40" s="338"/>
      <c r="I40" s="338"/>
      <c r="J40" s="339"/>
      <c r="K40" s="340">
        <f t="shared" si="0"/>
        <v>0</v>
      </c>
      <c r="L40" s="341">
        <f t="shared" si="10"/>
        <v>0</v>
      </c>
      <c r="M40" s="342">
        <f t="shared" si="11"/>
        <v>0</v>
      </c>
      <c r="N40" s="284" t="str">
        <f t="shared" si="1"/>
        <v/>
      </c>
      <c r="O40" s="280">
        <f t="shared" si="2"/>
        <v>0</v>
      </c>
      <c r="P40" s="279">
        <f t="shared" si="3"/>
        <v>0</v>
      </c>
      <c r="Q40" s="62">
        <f t="shared" si="12"/>
        <v>0</v>
      </c>
      <c r="R40" s="281" t="str">
        <f t="shared" si="13"/>
        <v/>
      </c>
      <c r="S40" s="276">
        <f t="shared" si="4"/>
        <v>0</v>
      </c>
      <c r="T40" s="101">
        <f t="shared" si="14"/>
        <v>0</v>
      </c>
      <c r="U40" s="122"/>
      <c r="V40" s="307"/>
      <c r="W40" s="131">
        <f t="shared" si="16"/>
        <v>0</v>
      </c>
      <c r="X40" s="62">
        <f t="shared" si="6"/>
        <v>0</v>
      </c>
      <c r="Y40" s="63" t="str">
        <f t="shared" si="7"/>
        <v/>
      </c>
      <c r="Z40" s="133">
        <f t="shared" si="8"/>
        <v>0</v>
      </c>
      <c r="AA40" s="139">
        <f t="shared" si="9"/>
        <v>0</v>
      </c>
      <c r="AB40" s="126"/>
      <c r="AC40" s="302"/>
      <c r="AD40" s="302"/>
      <c r="AF40" s="369">
        <f t="shared" si="15"/>
        <v>0</v>
      </c>
    </row>
    <row r="41" spans="1:32" s="22" customFormat="1" ht="24.75" customHeight="1">
      <c r="A41" s="177">
        <v>38</v>
      </c>
      <c r="B41" s="334"/>
      <c r="C41" s="334"/>
      <c r="D41" s="334"/>
      <c r="E41" s="335"/>
      <c r="F41" s="336"/>
      <c r="G41" s="337"/>
      <c r="H41" s="338"/>
      <c r="I41" s="338"/>
      <c r="J41" s="339"/>
      <c r="K41" s="340">
        <f t="shared" si="0"/>
        <v>0</v>
      </c>
      <c r="L41" s="341">
        <f t="shared" si="10"/>
        <v>0</v>
      </c>
      <c r="M41" s="342">
        <f t="shared" si="11"/>
        <v>0</v>
      </c>
      <c r="N41" s="284" t="str">
        <f t="shared" si="1"/>
        <v/>
      </c>
      <c r="O41" s="280">
        <f t="shared" si="2"/>
        <v>0</v>
      </c>
      <c r="P41" s="279">
        <f t="shared" si="3"/>
        <v>0</v>
      </c>
      <c r="Q41" s="62">
        <f t="shared" si="12"/>
        <v>0</v>
      </c>
      <c r="R41" s="281" t="str">
        <f t="shared" si="13"/>
        <v/>
      </c>
      <c r="S41" s="276">
        <f t="shared" si="4"/>
        <v>0</v>
      </c>
      <c r="T41" s="101">
        <f t="shared" si="14"/>
        <v>0</v>
      </c>
      <c r="U41" s="122"/>
      <c r="V41" s="307"/>
      <c r="W41" s="131">
        <f t="shared" si="16"/>
        <v>0</v>
      </c>
      <c r="X41" s="62">
        <f t="shared" si="6"/>
        <v>0</v>
      </c>
      <c r="Y41" s="63" t="str">
        <f t="shared" si="7"/>
        <v/>
      </c>
      <c r="Z41" s="133">
        <f t="shared" si="8"/>
        <v>0</v>
      </c>
      <c r="AA41" s="139">
        <f t="shared" si="9"/>
        <v>0</v>
      </c>
      <c r="AB41" s="126"/>
      <c r="AC41" s="302"/>
      <c r="AD41" s="302"/>
      <c r="AF41" s="369">
        <f t="shared" si="15"/>
        <v>0</v>
      </c>
    </row>
    <row r="42" spans="1:32" s="22" customFormat="1" ht="24.75" customHeight="1">
      <c r="A42" s="177">
        <v>39</v>
      </c>
      <c r="B42" s="334"/>
      <c r="C42" s="334"/>
      <c r="D42" s="334"/>
      <c r="E42" s="335"/>
      <c r="F42" s="336"/>
      <c r="G42" s="337"/>
      <c r="H42" s="338"/>
      <c r="I42" s="338"/>
      <c r="J42" s="339"/>
      <c r="K42" s="340">
        <f t="shared" si="0"/>
        <v>0</v>
      </c>
      <c r="L42" s="341">
        <f t="shared" si="10"/>
        <v>0</v>
      </c>
      <c r="M42" s="342">
        <f t="shared" si="11"/>
        <v>0</v>
      </c>
      <c r="N42" s="284" t="str">
        <f t="shared" si="1"/>
        <v/>
      </c>
      <c r="O42" s="280">
        <f t="shared" si="2"/>
        <v>0</v>
      </c>
      <c r="P42" s="279">
        <f t="shared" si="3"/>
        <v>0</v>
      </c>
      <c r="Q42" s="62">
        <f t="shared" si="12"/>
        <v>0</v>
      </c>
      <c r="R42" s="281" t="str">
        <f t="shared" si="13"/>
        <v/>
      </c>
      <c r="S42" s="276">
        <f t="shared" si="4"/>
        <v>0</v>
      </c>
      <c r="T42" s="101">
        <f t="shared" si="14"/>
        <v>0</v>
      </c>
      <c r="U42" s="122"/>
      <c r="V42" s="307"/>
      <c r="W42" s="131">
        <f t="shared" si="16"/>
        <v>0</v>
      </c>
      <c r="X42" s="62">
        <f t="shared" si="6"/>
        <v>0</v>
      </c>
      <c r="Y42" s="63" t="str">
        <f t="shared" si="7"/>
        <v/>
      </c>
      <c r="Z42" s="133">
        <f t="shared" si="8"/>
        <v>0</v>
      </c>
      <c r="AA42" s="139">
        <f t="shared" si="9"/>
        <v>0</v>
      </c>
      <c r="AB42" s="126"/>
      <c r="AC42" s="302"/>
      <c r="AD42" s="302"/>
      <c r="AF42" s="369">
        <f t="shared" si="15"/>
        <v>0</v>
      </c>
    </row>
    <row r="43" spans="1:32" s="22" customFormat="1" ht="24.75" customHeight="1">
      <c r="A43" s="177">
        <v>40</v>
      </c>
      <c r="B43" s="334"/>
      <c r="C43" s="334"/>
      <c r="D43" s="334"/>
      <c r="E43" s="335"/>
      <c r="F43" s="336"/>
      <c r="G43" s="337"/>
      <c r="H43" s="338"/>
      <c r="I43" s="338"/>
      <c r="J43" s="339"/>
      <c r="K43" s="340">
        <f t="shared" si="0"/>
        <v>0</v>
      </c>
      <c r="L43" s="341">
        <f t="shared" si="10"/>
        <v>0</v>
      </c>
      <c r="M43" s="342">
        <f t="shared" si="11"/>
        <v>0</v>
      </c>
      <c r="N43" s="284" t="str">
        <f t="shared" si="1"/>
        <v/>
      </c>
      <c r="O43" s="280">
        <f t="shared" si="2"/>
        <v>0</v>
      </c>
      <c r="P43" s="279">
        <f t="shared" si="3"/>
        <v>0</v>
      </c>
      <c r="Q43" s="62">
        <f t="shared" si="12"/>
        <v>0</v>
      </c>
      <c r="R43" s="281" t="str">
        <f t="shared" si="13"/>
        <v/>
      </c>
      <c r="S43" s="276">
        <f t="shared" si="4"/>
        <v>0</v>
      </c>
      <c r="T43" s="101">
        <f t="shared" si="14"/>
        <v>0</v>
      </c>
      <c r="U43" s="122"/>
      <c r="V43" s="307"/>
      <c r="W43" s="131">
        <f t="shared" si="16"/>
        <v>0</v>
      </c>
      <c r="X43" s="62">
        <f t="shared" si="6"/>
        <v>0</v>
      </c>
      <c r="Y43" s="63" t="str">
        <f t="shared" si="7"/>
        <v/>
      </c>
      <c r="Z43" s="133">
        <f t="shared" si="8"/>
        <v>0</v>
      </c>
      <c r="AA43" s="139">
        <f t="shared" si="9"/>
        <v>0</v>
      </c>
      <c r="AB43" s="126"/>
      <c r="AC43" s="302"/>
      <c r="AD43" s="302"/>
      <c r="AF43" s="369">
        <f t="shared" si="15"/>
        <v>0</v>
      </c>
    </row>
    <row r="44" spans="1:32" s="22" customFormat="1" ht="24.75" customHeight="1">
      <c r="A44" s="177">
        <v>41</v>
      </c>
      <c r="B44" s="334"/>
      <c r="C44" s="334"/>
      <c r="D44" s="334"/>
      <c r="E44" s="335"/>
      <c r="F44" s="336"/>
      <c r="G44" s="337"/>
      <c r="H44" s="338"/>
      <c r="I44" s="338"/>
      <c r="J44" s="339"/>
      <c r="K44" s="340">
        <f t="shared" si="0"/>
        <v>0</v>
      </c>
      <c r="L44" s="341">
        <f t="shared" si="10"/>
        <v>0</v>
      </c>
      <c r="M44" s="342">
        <f t="shared" si="11"/>
        <v>0</v>
      </c>
      <c r="N44" s="284" t="str">
        <f t="shared" si="1"/>
        <v/>
      </c>
      <c r="O44" s="280">
        <f t="shared" si="2"/>
        <v>0</v>
      </c>
      <c r="P44" s="279">
        <f t="shared" si="3"/>
        <v>0</v>
      </c>
      <c r="Q44" s="62">
        <f t="shared" si="12"/>
        <v>0</v>
      </c>
      <c r="R44" s="281" t="str">
        <f t="shared" si="13"/>
        <v/>
      </c>
      <c r="S44" s="276">
        <f t="shared" si="4"/>
        <v>0</v>
      </c>
      <c r="T44" s="101">
        <f t="shared" si="14"/>
        <v>0</v>
      </c>
      <c r="U44" s="122"/>
      <c r="V44" s="307"/>
      <c r="W44" s="131">
        <f t="shared" si="16"/>
        <v>0</v>
      </c>
      <c r="X44" s="62">
        <f t="shared" si="6"/>
        <v>0</v>
      </c>
      <c r="Y44" s="63" t="str">
        <f t="shared" si="7"/>
        <v/>
      </c>
      <c r="Z44" s="133">
        <f t="shared" si="8"/>
        <v>0</v>
      </c>
      <c r="AA44" s="139">
        <f t="shared" si="9"/>
        <v>0</v>
      </c>
      <c r="AB44" s="126"/>
      <c r="AC44" s="302"/>
      <c r="AD44" s="302"/>
      <c r="AF44" s="369">
        <f t="shared" si="15"/>
        <v>0</v>
      </c>
    </row>
    <row r="45" spans="1:32" s="22" customFormat="1" ht="24.75" customHeight="1">
      <c r="A45" s="177">
        <v>42</v>
      </c>
      <c r="B45" s="334"/>
      <c r="C45" s="334"/>
      <c r="D45" s="334"/>
      <c r="E45" s="335"/>
      <c r="F45" s="336"/>
      <c r="G45" s="337"/>
      <c r="H45" s="338"/>
      <c r="I45" s="338"/>
      <c r="J45" s="339"/>
      <c r="K45" s="340">
        <f t="shared" si="0"/>
        <v>0</v>
      </c>
      <c r="L45" s="341">
        <f t="shared" si="10"/>
        <v>0</v>
      </c>
      <c r="M45" s="342">
        <f t="shared" si="11"/>
        <v>0</v>
      </c>
      <c r="N45" s="284" t="str">
        <f t="shared" si="1"/>
        <v/>
      </c>
      <c r="O45" s="280">
        <f t="shared" si="2"/>
        <v>0</v>
      </c>
      <c r="P45" s="279">
        <f t="shared" si="3"/>
        <v>0</v>
      </c>
      <c r="Q45" s="62">
        <f t="shared" si="12"/>
        <v>0</v>
      </c>
      <c r="R45" s="281" t="str">
        <f t="shared" si="13"/>
        <v/>
      </c>
      <c r="S45" s="276">
        <f t="shared" si="4"/>
        <v>0</v>
      </c>
      <c r="T45" s="101">
        <f t="shared" si="14"/>
        <v>0</v>
      </c>
      <c r="U45" s="122"/>
      <c r="V45" s="307"/>
      <c r="W45" s="131">
        <f t="shared" si="16"/>
        <v>0</v>
      </c>
      <c r="X45" s="62">
        <f t="shared" si="6"/>
        <v>0</v>
      </c>
      <c r="Y45" s="63" t="str">
        <f t="shared" si="7"/>
        <v/>
      </c>
      <c r="Z45" s="133">
        <f t="shared" si="8"/>
        <v>0</v>
      </c>
      <c r="AA45" s="139">
        <f t="shared" si="9"/>
        <v>0</v>
      </c>
      <c r="AB45" s="126"/>
      <c r="AC45" s="302"/>
      <c r="AD45" s="302"/>
      <c r="AF45" s="369">
        <f t="shared" si="15"/>
        <v>0</v>
      </c>
    </row>
    <row r="46" spans="1:32" s="22" customFormat="1" ht="24.75" customHeight="1">
      <c r="A46" s="177">
        <v>43</v>
      </c>
      <c r="B46" s="334"/>
      <c r="C46" s="334"/>
      <c r="D46" s="334"/>
      <c r="E46" s="335"/>
      <c r="F46" s="336"/>
      <c r="G46" s="337"/>
      <c r="H46" s="338"/>
      <c r="I46" s="338"/>
      <c r="J46" s="339"/>
      <c r="K46" s="340">
        <f t="shared" si="0"/>
        <v>0</v>
      </c>
      <c r="L46" s="341">
        <f t="shared" si="10"/>
        <v>0</v>
      </c>
      <c r="M46" s="342">
        <f t="shared" si="11"/>
        <v>0</v>
      </c>
      <c r="N46" s="284" t="str">
        <f t="shared" si="1"/>
        <v/>
      </c>
      <c r="O46" s="280">
        <f t="shared" si="2"/>
        <v>0</v>
      </c>
      <c r="P46" s="279">
        <f t="shared" si="3"/>
        <v>0</v>
      </c>
      <c r="Q46" s="62">
        <f t="shared" si="12"/>
        <v>0</v>
      </c>
      <c r="R46" s="281" t="str">
        <f t="shared" si="13"/>
        <v/>
      </c>
      <c r="S46" s="276">
        <f t="shared" si="4"/>
        <v>0</v>
      </c>
      <c r="T46" s="101">
        <f t="shared" si="14"/>
        <v>0</v>
      </c>
      <c r="U46" s="122"/>
      <c r="V46" s="307"/>
      <c r="W46" s="131">
        <f t="shared" si="16"/>
        <v>0</v>
      </c>
      <c r="X46" s="62">
        <f t="shared" si="6"/>
        <v>0</v>
      </c>
      <c r="Y46" s="63" t="str">
        <f t="shared" si="7"/>
        <v/>
      </c>
      <c r="Z46" s="133">
        <f t="shared" si="8"/>
        <v>0</v>
      </c>
      <c r="AA46" s="139">
        <f t="shared" si="9"/>
        <v>0</v>
      </c>
      <c r="AB46" s="126"/>
      <c r="AC46" s="302"/>
      <c r="AD46" s="302"/>
      <c r="AF46" s="369">
        <f t="shared" si="15"/>
        <v>0</v>
      </c>
    </row>
    <row r="47" spans="1:32" s="22" customFormat="1" ht="24.75" customHeight="1">
      <c r="A47" s="177">
        <v>44</v>
      </c>
      <c r="B47" s="334"/>
      <c r="C47" s="334"/>
      <c r="D47" s="334"/>
      <c r="E47" s="335"/>
      <c r="F47" s="336"/>
      <c r="G47" s="337"/>
      <c r="H47" s="338"/>
      <c r="I47" s="338"/>
      <c r="J47" s="339"/>
      <c r="K47" s="340">
        <f t="shared" si="0"/>
        <v>0</v>
      </c>
      <c r="L47" s="341">
        <f t="shared" si="10"/>
        <v>0</v>
      </c>
      <c r="M47" s="342">
        <f t="shared" si="11"/>
        <v>0</v>
      </c>
      <c r="N47" s="284" t="str">
        <f t="shared" si="1"/>
        <v/>
      </c>
      <c r="O47" s="280">
        <f t="shared" si="2"/>
        <v>0</v>
      </c>
      <c r="P47" s="279">
        <f t="shared" si="3"/>
        <v>0</v>
      </c>
      <c r="Q47" s="62">
        <f t="shared" si="12"/>
        <v>0</v>
      </c>
      <c r="R47" s="281" t="str">
        <f t="shared" si="13"/>
        <v/>
      </c>
      <c r="S47" s="276">
        <f t="shared" si="4"/>
        <v>0</v>
      </c>
      <c r="T47" s="101">
        <f t="shared" si="14"/>
        <v>0</v>
      </c>
      <c r="U47" s="122"/>
      <c r="V47" s="307"/>
      <c r="W47" s="131">
        <f t="shared" si="16"/>
        <v>0</v>
      </c>
      <c r="X47" s="62">
        <f t="shared" si="6"/>
        <v>0</v>
      </c>
      <c r="Y47" s="63" t="str">
        <f t="shared" si="7"/>
        <v/>
      </c>
      <c r="Z47" s="133">
        <f t="shared" si="8"/>
        <v>0</v>
      </c>
      <c r="AA47" s="139">
        <f t="shared" si="9"/>
        <v>0</v>
      </c>
      <c r="AB47" s="126"/>
      <c r="AC47" s="302"/>
      <c r="AD47" s="302"/>
      <c r="AF47" s="369">
        <f t="shared" si="15"/>
        <v>0</v>
      </c>
    </row>
    <row r="48" spans="1:32" s="22" customFormat="1" ht="24.75" customHeight="1">
      <c r="A48" s="177">
        <v>45</v>
      </c>
      <c r="B48" s="334"/>
      <c r="C48" s="334"/>
      <c r="D48" s="334"/>
      <c r="E48" s="335"/>
      <c r="F48" s="336"/>
      <c r="G48" s="337"/>
      <c r="H48" s="338"/>
      <c r="I48" s="338"/>
      <c r="J48" s="339"/>
      <c r="K48" s="340">
        <f t="shared" si="0"/>
        <v>0</v>
      </c>
      <c r="L48" s="341">
        <f t="shared" si="10"/>
        <v>0</v>
      </c>
      <c r="M48" s="342">
        <f t="shared" si="11"/>
        <v>0</v>
      </c>
      <c r="N48" s="284" t="str">
        <f t="shared" si="1"/>
        <v/>
      </c>
      <c r="O48" s="280">
        <f t="shared" si="2"/>
        <v>0</v>
      </c>
      <c r="P48" s="279">
        <f t="shared" si="3"/>
        <v>0</v>
      </c>
      <c r="Q48" s="62">
        <f t="shared" si="12"/>
        <v>0</v>
      </c>
      <c r="R48" s="281" t="str">
        <f t="shared" si="13"/>
        <v/>
      </c>
      <c r="S48" s="276">
        <f t="shared" si="4"/>
        <v>0</v>
      </c>
      <c r="T48" s="101">
        <f t="shared" si="14"/>
        <v>0</v>
      </c>
      <c r="U48" s="122"/>
      <c r="V48" s="307"/>
      <c r="W48" s="131">
        <f t="shared" si="16"/>
        <v>0</v>
      </c>
      <c r="X48" s="62">
        <f t="shared" si="6"/>
        <v>0</v>
      </c>
      <c r="Y48" s="63" t="str">
        <f t="shared" si="7"/>
        <v/>
      </c>
      <c r="Z48" s="133">
        <f t="shared" si="8"/>
        <v>0</v>
      </c>
      <c r="AA48" s="139">
        <f t="shared" si="9"/>
        <v>0</v>
      </c>
      <c r="AB48" s="126"/>
      <c r="AC48" s="302"/>
      <c r="AD48" s="302"/>
      <c r="AF48" s="369">
        <f t="shared" si="15"/>
        <v>0</v>
      </c>
    </row>
    <row r="49" spans="1:32" s="22" customFormat="1" ht="24.75" customHeight="1">
      <c r="A49" s="177">
        <v>46</v>
      </c>
      <c r="B49" s="334"/>
      <c r="C49" s="334"/>
      <c r="D49" s="334"/>
      <c r="E49" s="335"/>
      <c r="F49" s="336"/>
      <c r="G49" s="337"/>
      <c r="H49" s="338"/>
      <c r="I49" s="338"/>
      <c r="J49" s="339"/>
      <c r="K49" s="340">
        <f t="shared" si="0"/>
        <v>0</v>
      </c>
      <c r="L49" s="341">
        <f t="shared" si="10"/>
        <v>0</v>
      </c>
      <c r="M49" s="342">
        <f t="shared" si="11"/>
        <v>0</v>
      </c>
      <c r="N49" s="284" t="str">
        <f t="shared" si="1"/>
        <v/>
      </c>
      <c r="O49" s="280">
        <f t="shared" si="2"/>
        <v>0</v>
      </c>
      <c r="P49" s="279">
        <f t="shared" si="3"/>
        <v>0</v>
      </c>
      <c r="Q49" s="62">
        <f t="shared" si="12"/>
        <v>0</v>
      </c>
      <c r="R49" s="281" t="str">
        <f t="shared" si="13"/>
        <v/>
      </c>
      <c r="S49" s="276">
        <f t="shared" si="4"/>
        <v>0</v>
      </c>
      <c r="T49" s="101">
        <f t="shared" si="14"/>
        <v>0</v>
      </c>
      <c r="U49" s="122"/>
      <c r="V49" s="307"/>
      <c r="W49" s="131">
        <f t="shared" si="16"/>
        <v>0</v>
      </c>
      <c r="X49" s="62">
        <f t="shared" si="6"/>
        <v>0</v>
      </c>
      <c r="Y49" s="63" t="str">
        <f t="shared" si="7"/>
        <v/>
      </c>
      <c r="Z49" s="133">
        <f t="shared" si="8"/>
        <v>0</v>
      </c>
      <c r="AA49" s="139">
        <f t="shared" si="9"/>
        <v>0</v>
      </c>
      <c r="AB49" s="126"/>
      <c r="AC49" s="302"/>
      <c r="AD49" s="302"/>
      <c r="AF49" s="369">
        <f t="shared" si="15"/>
        <v>0</v>
      </c>
    </row>
    <row r="50" spans="1:32" s="22" customFormat="1" ht="24.75" customHeight="1">
      <c r="A50" s="177">
        <v>47</v>
      </c>
      <c r="B50" s="334"/>
      <c r="C50" s="334"/>
      <c r="D50" s="334"/>
      <c r="E50" s="335"/>
      <c r="F50" s="336"/>
      <c r="G50" s="337"/>
      <c r="H50" s="338"/>
      <c r="I50" s="338"/>
      <c r="J50" s="339"/>
      <c r="K50" s="340">
        <f t="shared" si="0"/>
        <v>0</v>
      </c>
      <c r="L50" s="341">
        <f t="shared" si="10"/>
        <v>0</v>
      </c>
      <c r="M50" s="342">
        <f t="shared" si="11"/>
        <v>0</v>
      </c>
      <c r="N50" s="284" t="str">
        <f t="shared" si="1"/>
        <v/>
      </c>
      <c r="O50" s="280">
        <f t="shared" si="2"/>
        <v>0</v>
      </c>
      <c r="P50" s="279">
        <f t="shared" si="3"/>
        <v>0</v>
      </c>
      <c r="Q50" s="62">
        <f t="shared" si="12"/>
        <v>0</v>
      </c>
      <c r="R50" s="281" t="str">
        <f t="shared" si="13"/>
        <v/>
      </c>
      <c r="S50" s="276">
        <f t="shared" si="4"/>
        <v>0</v>
      </c>
      <c r="T50" s="101">
        <f t="shared" si="14"/>
        <v>0</v>
      </c>
      <c r="U50" s="122"/>
      <c r="V50" s="307"/>
      <c r="W50" s="131">
        <f t="shared" si="16"/>
        <v>0</v>
      </c>
      <c r="X50" s="62">
        <f t="shared" si="6"/>
        <v>0</v>
      </c>
      <c r="Y50" s="63" t="str">
        <f t="shared" si="7"/>
        <v/>
      </c>
      <c r="Z50" s="133">
        <f t="shared" si="8"/>
        <v>0</v>
      </c>
      <c r="AA50" s="139">
        <f t="shared" si="9"/>
        <v>0</v>
      </c>
      <c r="AB50" s="126"/>
      <c r="AC50" s="302"/>
      <c r="AD50" s="302"/>
      <c r="AF50" s="369">
        <f t="shared" si="15"/>
        <v>0</v>
      </c>
    </row>
    <row r="51" spans="1:32" s="22" customFormat="1" ht="24.75" customHeight="1">
      <c r="A51" s="177">
        <v>48</v>
      </c>
      <c r="B51" s="334"/>
      <c r="C51" s="334"/>
      <c r="D51" s="334"/>
      <c r="E51" s="335"/>
      <c r="F51" s="336"/>
      <c r="G51" s="337"/>
      <c r="H51" s="338"/>
      <c r="I51" s="338"/>
      <c r="J51" s="339"/>
      <c r="K51" s="340">
        <f t="shared" si="0"/>
        <v>0</v>
      </c>
      <c r="L51" s="341">
        <f t="shared" si="10"/>
        <v>0</v>
      </c>
      <c r="M51" s="342">
        <f t="shared" si="11"/>
        <v>0</v>
      </c>
      <c r="N51" s="284" t="str">
        <f t="shared" si="1"/>
        <v/>
      </c>
      <c r="O51" s="280">
        <f t="shared" si="2"/>
        <v>0</v>
      </c>
      <c r="P51" s="279">
        <f t="shared" si="3"/>
        <v>0</v>
      </c>
      <c r="Q51" s="62">
        <f t="shared" si="12"/>
        <v>0</v>
      </c>
      <c r="R51" s="281" t="str">
        <f t="shared" si="13"/>
        <v/>
      </c>
      <c r="S51" s="276">
        <f t="shared" si="4"/>
        <v>0</v>
      </c>
      <c r="T51" s="101">
        <f t="shared" si="14"/>
        <v>0</v>
      </c>
      <c r="U51" s="122"/>
      <c r="V51" s="307"/>
      <c r="W51" s="131">
        <f t="shared" si="16"/>
        <v>0</v>
      </c>
      <c r="X51" s="62">
        <f t="shared" si="6"/>
        <v>0</v>
      </c>
      <c r="Y51" s="63" t="str">
        <f t="shared" si="7"/>
        <v/>
      </c>
      <c r="Z51" s="133">
        <f t="shared" si="8"/>
        <v>0</v>
      </c>
      <c r="AA51" s="139">
        <f t="shared" si="9"/>
        <v>0</v>
      </c>
      <c r="AB51" s="126"/>
      <c r="AC51" s="302"/>
      <c r="AD51" s="302"/>
      <c r="AF51" s="369">
        <f t="shared" si="15"/>
        <v>0</v>
      </c>
    </row>
    <row r="52" spans="1:32" s="22" customFormat="1" ht="24.75" customHeight="1">
      <c r="A52" s="177">
        <v>49</v>
      </c>
      <c r="B52" s="334"/>
      <c r="C52" s="334"/>
      <c r="D52" s="334"/>
      <c r="E52" s="335"/>
      <c r="F52" s="336"/>
      <c r="G52" s="337"/>
      <c r="H52" s="338"/>
      <c r="I52" s="338"/>
      <c r="J52" s="339"/>
      <c r="K52" s="340">
        <f t="shared" si="0"/>
        <v>0</v>
      </c>
      <c r="L52" s="341">
        <f t="shared" si="10"/>
        <v>0</v>
      </c>
      <c r="M52" s="342">
        <f t="shared" si="11"/>
        <v>0</v>
      </c>
      <c r="N52" s="284" t="str">
        <f t="shared" si="1"/>
        <v/>
      </c>
      <c r="O52" s="280">
        <f t="shared" si="2"/>
        <v>0</v>
      </c>
      <c r="P52" s="279">
        <f t="shared" si="3"/>
        <v>0</v>
      </c>
      <c r="Q52" s="62">
        <f t="shared" si="12"/>
        <v>0</v>
      </c>
      <c r="R52" s="281" t="str">
        <f t="shared" si="13"/>
        <v/>
      </c>
      <c r="S52" s="276">
        <f t="shared" si="4"/>
        <v>0</v>
      </c>
      <c r="T52" s="101">
        <f t="shared" si="14"/>
        <v>0</v>
      </c>
      <c r="U52" s="122"/>
      <c r="V52" s="307"/>
      <c r="W52" s="131">
        <f t="shared" si="16"/>
        <v>0</v>
      </c>
      <c r="X52" s="62">
        <f t="shared" si="6"/>
        <v>0</v>
      </c>
      <c r="Y52" s="63" t="str">
        <f t="shared" si="7"/>
        <v/>
      </c>
      <c r="Z52" s="133">
        <f t="shared" si="8"/>
        <v>0</v>
      </c>
      <c r="AA52" s="139">
        <f t="shared" si="9"/>
        <v>0</v>
      </c>
      <c r="AB52" s="126"/>
      <c r="AC52" s="302"/>
      <c r="AD52" s="302"/>
      <c r="AF52" s="369">
        <f t="shared" si="15"/>
        <v>0</v>
      </c>
    </row>
    <row r="53" spans="1:32" s="22" customFormat="1" ht="24.75" customHeight="1">
      <c r="A53" s="177">
        <v>50</v>
      </c>
      <c r="B53" s="334"/>
      <c r="C53" s="334"/>
      <c r="D53" s="334"/>
      <c r="E53" s="335"/>
      <c r="F53" s="336"/>
      <c r="G53" s="337"/>
      <c r="H53" s="338"/>
      <c r="I53" s="338"/>
      <c r="J53" s="339"/>
      <c r="K53" s="340">
        <f t="shared" si="0"/>
        <v>0</v>
      </c>
      <c r="L53" s="341">
        <f t="shared" si="10"/>
        <v>0</v>
      </c>
      <c r="M53" s="342">
        <f t="shared" si="11"/>
        <v>0</v>
      </c>
      <c r="N53" s="284" t="str">
        <f t="shared" si="1"/>
        <v/>
      </c>
      <c r="O53" s="280">
        <f t="shared" si="2"/>
        <v>0</v>
      </c>
      <c r="P53" s="279">
        <f t="shared" si="3"/>
        <v>0</v>
      </c>
      <c r="Q53" s="62">
        <f t="shared" si="12"/>
        <v>0</v>
      </c>
      <c r="R53" s="281" t="str">
        <f t="shared" si="13"/>
        <v/>
      </c>
      <c r="S53" s="276">
        <f t="shared" si="4"/>
        <v>0</v>
      </c>
      <c r="T53" s="101">
        <f t="shared" si="14"/>
        <v>0</v>
      </c>
      <c r="U53" s="122"/>
      <c r="V53" s="307"/>
      <c r="W53" s="131">
        <f t="shared" si="16"/>
        <v>0</v>
      </c>
      <c r="X53" s="62">
        <f t="shared" si="6"/>
        <v>0</v>
      </c>
      <c r="Y53" s="63" t="str">
        <f t="shared" si="7"/>
        <v/>
      </c>
      <c r="Z53" s="133">
        <f t="shared" si="8"/>
        <v>0</v>
      </c>
      <c r="AA53" s="139">
        <f t="shared" si="9"/>
        <v>0</v>
      </c>
      <c r="AB53" s="126"/>
      <c r="AC53" s="302"/>
      <c r="AD53" s="302"/>
      <c r="AF53" s="369">
        <f t="shared" si="15"/>
        <v>0</v>
      </c>
    </row>
    <row r="54" spans="1:32" s="22" customFormat="1" ht="24.75" customHeight="1" hidden="1" outlineLevel="1">
      <c r="A54" s="177">
        <v>51</v>
      </c>
      <c r="B54" s="334"/>
      <c r="C54" s="334"/>
      <c r="D54" s="334"/>
      <c r="E54" s="335"/>
      <c r="F54" s="336"/>
      <c r="G54" s="337"/>
      <c r="H54" s="338"/>
      <c r="I54" s="338"/>
      <c r="J54" s="339"/>
      <c r="K54" s="340">
        <f t="shared" si="0"/>
        <v>0</v>
      </c>
      <c r="L54" s="341">
        <f t="shared" si="10"/>
        <v>0</v>
      </c>
      <c r="M54" s="342">
        <f t="shared" si="11"/>
        <v>0</v>
      </c>
      <c r="N54" s="284" t="str">
        <f t="shared" si="1"/>
        <v/>
      </c>
      <c r="O54" s="280">
        <f t="shared" si="2"/>
        <v>0</v>
      </c>
      <c r="P54" s="279">
        <f t="shared" si="3"/>
        <v>0</v>
      </c>
      <c r="Q54" s="62">
        <f t="shared" si="12"/>
        <v>0</v>
      </c>
      <c r="R54" s="281" t="str">
        <f t="shared" si="13"/>
        <v/>
      </c>
      <c r="S54" s="276">
        <f t="shared" si="4"/>
        <v>0</v>
      </c>
      <c r="T54" s="101">
        <f t="shared" si="14"/>
        <v>0</v>
      </c>
      <c r="U54" s="122"/>
      <c r="V54" s="307"/>
      <c r="W54" s="131">
        <f t="shared" si="16"/>
        <v>0</v>
      </c>
      <c r="X54" s="62">
        <f t="shared" si="6"/>
        <v>0</v>
      </c>
      <c r="Y54" s="63" t="str">
        <f t="shared" si="7"/>
        <v/>
      </c>
      <c r="Z54" s="133">
        <f t="shared" si="8"/>
        <v>0</v>
      </c>
      <c r="AA54" s="139">
        <f t="shared" si="9"/>
        <v>0</v>
      </c>
      <c r="AB54" s="126"/>
      <c r="AC54" s="302"/>
      <c r="AD54" s="302"/>
      <c r="AF54" s="369">
        <f t="shared" si="15"/>
        <v>0</v>
      </c>
    </row>
    <row r="55" spans="1:32" s="22" customFormat="1" ht="24.75" customHeight="1" hidden="1" outlineLevel="1">
      <c r="A55" s="177">
        <v>52</v>
      </c>
      <c r="B55" s="334"/>
      <c r="C55" s="334"/>
      <c r="D55" s="334"/>
      <c r="E55" s="335"/>
      <c r="F55" s="336"/>
      <c r="G55" s="337"/>
      <c r="H55" s="338"/>
      <c r="I55" s="338"/>
      <c r="J55" s="339"/>
      <c r="K55" s="340">
        <f t="shared" si="0"/>
        <v>0</v>
      </c>
      <c r="L55" s="341">
        <f t="shared" si="10"/>
        <v>0</v>
      </c>
      <c r="M55" s="342">
        <f t="shared" si="11"/>
        <v>0</v>
      </c>
      <c r="N55" s="284" t="str">
        <f t="shared" si="1"/>
        <v/>
      </c>
      <c r="O55" s="280">
        <f t="shared" si="2"/>
        <v>0</v>
      </c>
      <c r="P55" s="279">
        <f t="shared" si="3"/>
        <v>0</v>
      </c>
      <c r="Q55" s="62">
        <f t="shared" si="12"/>
        <v>0</v>
      </c>
      <c r="R55" s="281" t="str">
        <f t="shared" si="13"/>
        <v/>
      </c>
      <c r="S55" s="276">
        <f t="shared" si="4"/>
        <v>0</v>
      </c>
      <c r="T55" s="101">
        <f t="shared" si="14"/>
        <v>0</v>
      </c>
      <c r="U55" s="122"/>
      <c r="V55" s="307"/>
      <c r="W55" s="131">
        <f t="shared" si="16"/>
        <v>0</v>
      </c>
      <c r="X55" s="62">
        <f t="shared" si="6"/>
        <v>0</v>
      </c>
      <c r="Y55" s="63" t="str">
        <f t="shared" si="7"/>
        <v/>
      </c>
      <c r="Z55" s="133">
        <f t="shared" si="8"/>
        <v>0</v>
      </c>
      <c r="AA55" s="139">
        <f t="shared" si="9"/>
        <v>0</v>
      </c>
      <c r="AB55" s="126"/>
      <c r="AC55" s="302"/>
      <c r="AD55" s="302"/>
      <c r="AF55" s="369">
        <f t="shared" si="15"/>
        <v>0</v>
      </c>
    </row>
    <row r="56" spans="1:32" s="22" customFormat="1" ht="24.75" customHeight="1" hidden="1" outlineLevel="1">
      <c r="A56" s="177">
        <v>53</v>
      </c>
      <c r="B56" s="334"/>
      <c r="C56" s="334"/>
      <c r="D56" s="334"/>
      <c r="E56" s="335"/>
      <c r="F56" s="336"/>
      <c r="G56" s="337"/>
      <c r="H56" s="338"/>
      <c r="I56" s="338"/>
      <c r="J56" s="339"/>
      <c r="K56" s="340">
        <f t="shared" si="0"/>
        <v>0</v>
      </c>
      <c r="L56" s="341">
        <f t="shared" si="10"/>
        <v>0</v>
      </c>
      <c r="M56" s="342">
        <f t="shared" si="11"/>
        <v>0</v>
      </c>
      <c r="N56" s="284" t="str">
        <f t="shared" si="1"/>
        <v/>
      </c>
      <c r="O56" s="280">
        <f t="shared" si="2"/>
        <v>0</v>
      </c>
      <c r="P56" s="279">
        <f t="shared" si="3"/>
        <v>0</v>
      </c>
      <c r="Q56" s="62">
        <f t="shared" si="12"/>
        <v>0</v>
      </c>
      <c r="R56" s="281" t="str">
        <f t="shared" si="13"/>
        <v/>
      </c>
      <c r="S56" s="276">
        <f t="shared" si="4"/>
        <v>0</v>
      </c>
      <c r="T56" s="101">
        <f t="shared" si="14"/>
        <v>0</v>
      </c>
      <c r="U56" s="122"/>
      <c r="V56" s="307"/>
      <c r="W56" s="131">
        <f t="shared" si="16"/>
        <v>0</v>
      </c>
      <c r="X56" s="62">
        <f t="shared" si="6"/>
        <v>0</v>
      </c>
      <c r="Y56" s="63" t="str">
        <f t="shared" si="7"/>
        <v/>
      </c>
      <c r="Z56" s="133">
        <f t="shared" si="8"/>
        <v>0</v>
      </c>
      <c r="AA56" s="139">
        <f t="shared" si="9"/>
        <v>0</v>
      </c>
      <c r="AB56" s="126"/>
      <c r="AC56" s="302"/>
      <c r="AD56" s="302"/>
      <c r="AF56" s="369">
        <f t="shared" si="15"/>
        <v>0</v>
      </c>
    </row>
    <row r="57" spans="1:32" s="22" customFormat="1" ht="24.75" customHeight="1" hidden="1" outlineLevel="1">
      <c r="A57" s="177">
        <v>54</v>
      </c>
      <c r="B57" s="334"/>
      <c r="C57" s="334"/>
      <c r="D57" s="334"/>
      <c r="E57" s="335"/>
      <c r="F57" s="336"/>
      <c r="G57" s="337"/>
      <c r="H57" s="338"/>
      <c r="I57" s="338"/>
      <c r="J57" s="339"/>
      <c r="K57" s="340">
        <f t="shared" si="0"/>
        <v>0</v>
      </c>
      <c r="L57" s="341">
        <f t="shared" si="10"/>
        <v>0</v>
      </c>
      <c r="M57" s="342">
        <f t="shared" si="11"/>
        <v>0</v>
      </c>
      <c r="N57" s="284" t="str">
        <f t="shared" si="1"/>
        <v/>
      </c>
      <c r="O57" s="280">
        <f t="shared" si="2"/>
        <v>0</v>
      </c>
      <c r="P57" s="279">
        <f t="shared" si="3"/>
        <v>0</v>
      </c>
      <c r="Q57" s="62">
        <f t="shared" si="12"/>
        <v>0</v>
      </c>
      <c r="R57" s="281" t="str">
        <f t="shared" si="13"/>
        <v/>
      </c>
      <c r="S57" s="276">
        <f t="shared" si="4"/>
        <v>0</v>
      </c>
      <c r="T57" s="101">
        <f t="shared" si="14"/>
        <v>0</v>
      </c>
      <c r="U57" s="122"/>
      <c r="V57" s="307"/>
      <c r="W57" s="131">
        <f t="shared" si="16"/>
        <v>0</v>
      </c>
      <c r="X57" s="62">
        <f t="shared" si="6"/>
        <v>0</v>
      </c>
      <c r="Y57" s="63" t="str">
        <f t="shared" si="7"/>
        <v/>
      </c>
      <c r="Z57" s="133">
        <f t="shared" si="8"/>
        <v>0</v>
      </c>
      <c r="AA57" s="139">
        <f t="shared" si="9"/>
        <v>0</v>
      </c>
      <c r="AB57" s="126"/>
      <c r="AC57" s="302"/>
      <c r="AD57" s="302"/>
      <c r="AF57" s="369">
        <f t="shared" si="15"/>
        <v>0</v>
      </c>
    </row>
    <row r="58" spans="1:32" s="22" customFormat="1" ht="24.75" customHeight="1" hidden="1" outlineLevel="1">
      <c r="A58" s="177">
        <v>55</v>
      </c>
      <c r="B58" s="334"/>
      <c r="C58" s="334"/>
      <c r="D58" s="334"/>
      <c r="E58" s="335"/>
      <c r="F58" s="336"/>
      <c r="G58" s="337"/>
      <c r="H58" s="338"/>
      <c r="I58" s="338"/>
      <c r="J58" s="339"/>
      <c r="K58" s="340">
        <f t="shared" si="0"/>
        <v>0</v>
      </c>
      <c r="L58" s="341">
        <f t="shared" si="10"/>
        <v>0</v>
      </c>
      <c r="M58" s="342">
        <f t="shared" si="11"/>
        <v>0</v>
      </c>
      <c r="N58" s="284" t="str">
        <f t="shared" si="1"/>
        <v/>
      </c>
      <c r="O58" s="280">
        <f t="shared" si="2"/>
        <v>0</v>
      </c>
      <c r="P58" s="279">
        <f t="shared" si="3"/>
        <v>0</v>
      </c>
      <c r="Q58" s="62">
        <f t="shared" si="12"/>
        <v>0</v>
      </c>
      <c r="R58" s="281" t="str">
        <f t="shared" si="13"/>
        <v/>
      </c>
      <c r="S58" s="276">
        <f t="shared" si="4"/>
        <v>0</v>
      </c>
      <c r="T58" s="101">
        <f t="shared" si="14"/>
        <v>0</v>
      </c>
      <c r="U58" s="122"/>
      <c r="V58" s="307"/>
      <c r="W58" s="131">
        <f t="shared" si="16"/>
        <v>0</v>
      </c>
      <c r="X58" s="62">
        <f t="shared" si="6"/>
        <v>0</v>
      </c>
      <c r="Y58" s="63" t="str">
        <f t="shared" si="7"/>
        <v/>
      </c>
      <c r="Z58" s="133">
        <f t="shared" si="8"/>
        <v>0</v>
      </c>
      <c r="AA58" s="139">
        <f t="shared" si="9"/>
        <v>0</v>
      </c>
      <c r="AB58" s="126"/>
      <c r="AC58" s="302"/>
      <c r="AD58" s="302"/>
      <c r="AF58" s="369">
        <f t="shared" si="15"/>
        <v>0</v>
      </c>
    </row>
    <row r="59" spans="1:32" s="22" customFormat="1" ht="24.75" customHeight="1" hidden="1" outlineLevel="1">
      <c r="A59" s="177">
        <v>56</v>
      </c>
      <c r="B59" s="334"/>
      <c r="C59" s="334"/>
      <c r="D59" s="334"/>
      <c r="E59" s="335"/>
      <c r="F59" s="336"/>
      <c r="G59" s="337"/>
      <c r="H59" s="338"/>
      <c r="I59" s="338"/>
      <c r="J59" s="339"/>
      <c r="K59" s="340">
        <f t="shared" si="0"/>
        <v>0</v>
      </c>
      <c r="L59" s="341">
        <f t="shared" si="10"/>
        <v>0</v>
      </c>
      <c r="M59" s="342">
        <f t="shared" si="11"/>
        <v>0</v>
      </c>
      <c r="N59" s="284" t="str">
        <f t="shared" si="1"/>
        <v/>
      </c>
      <c r="O59" s="280">
        <f t="shared" si="2"/>
        <v>0</v>
      </c>
      <c r="P59" s="279">
        <f t="shared" si="3"/>
        <v>0</v>
      </c>
      <c r="Q59" s="62">
        <f t="shared" si="12"/>
        <v>0</v>
      </c>
      <c r="R59" s="281" t="str">
        <f t="shared" si="13"/>
        <v/>
      </c>
      <c r="S59" s="276">
        <f t="shared" si="4"/>
        <v>0</v>
      </c>
      <c r="T59" s="101">
        <f t="shared" si="14"/>
        <v>0</v>
      </c>
      <c r="U59" s="122"/>
      <c r="V59" s="307"/>
      <c r="W59" s="131">
        <f t="shared" si="16"/>
        <v>0</v>
      </c>
      <c r="X59" s="62">
        <f t="shared" si="6"/>
        <v>0</v>
      </c>
      <c r="Y59" s="63" t="str">
        <f t="shared" si="7"/>
        <v/>
      </c>
      <c r="Z59" s="133">
        <f t="shared" si="8"/>
        <v>0</v>
      </c>
      <c r="AA59" s="139">
        <f t="shared" si="9"/>
        <v>0</v>
      </c>
      <c r="AB59" s="126"/>
      <c r="AC59" s="302"/>
      <c r="AD59" s="302"/>
      <c r="AF59" s="369">
        <f t="shared" si="15"/>
        <v>0</v>
      </c>
    </row>
    <row r="60" spans="1:32" s="22" customFormat="1" ht="24.75" customHeight="1" hidden="1" outlineLevel="1">
      <c r="A60" s="177">
        <v>57</v>
      </c>
      <c r="B60" s="334"/>
      <c r="C60" s="334"/>
      <c r="D60" s="334"/>
      <c r="E60" s="335"/>
      <c r="F60" s="336"/>
      <c r="G60" s="337"/>
      <c r="H60" s="338"/>
      <c r="I60" s="338"/>
      <c r="J60" s="339"/>
      <c r="K60" s="340">
        <f t="shared" si="0"/>
        <v>0</v>
      </c>
      <c r="L60" s="341">
        <f t="shared" si="10"/>
        <v>0</v>
      </c>
      <c r="M60" s="342">
        <f t="shared" si="11"/>
        <v>0</v>
      </c>
      <c r="N60" s="284" t="str">
        <f t="shared" si="1"/>
        <v/>
      </c>
      <c r="O60" s="280">
        <f t="shared" si="2"/>
        <v>0</v>
      </c>
      <c r="P60" s="279">
        <f t="shared" si="3"/>
        <v>0</v>
      </c>
      <c r="Q60" s="62">
        <f t="shared" si="12"/>
        <v>0</v>
      </c>
      <c r="R60" s="281" t="str">
        <f t="shared" si="13"/>
        <v/>
      </c>
      <c r="S60" s="276">
        <f t="shared" si="4"/>
        <v>0</v>
      </c>
      <c r="T60" s="101">
        <f t="shared" si="14"/>
        <v>0</v>
      </c>
      <c r="U60" s="122"/>
      <c r="V60" s="307"/>
      <c r="W60" s="131">
        <f t="shared" si="16"/>
        <v>0</v>
      </c>
      <c r="X60" s="62">
        <f t="shared" si="6"/>
        <v>0</v>
      </c>
      <c r="Y60" s="63" t="str">
        <f t="shared" si="7"/>
        <v/>
      </c>
      <c r="Z60" s="133">
        <f t="shared" si="8"/>
        <v>0</v>
      </c>
      <c r="AA60" s="139">
        <f t="shared" si="9"/>
        <v>0</v>
      </c>
      <c r="AB60" s="126"/>
      <c r="AC60" s="302"/>
      <c r="AD60" s="302"/>
      <c r="AF60" s="369">
        <f t="shared" si="15"/>
        <v>0</v>
      </c>
    </row>
    <row r="61" spans="1:32" s="22" customFormat="1" ht="24.75" customHeight="1" hidden="1" outlineLevel="1">
      <c r="A61" s="177">
        <v>58</v>
      </c>
      <c r="B61" s="334"/>
      <c r="C61" s="334"/>
      <c r="D61" s="334"/>
      <c r="E61" s="335"/>
      <c r="F61" s="336"/>
      <c r="G61" s="337"/>
      <c r="H61" s="338"/>
      <c r="I61" s="338"/>
      <c r="J61" s="339"/>
      <c r="K61" s="340">
        <f t="shared" si="0"/>
        <v>0</v>
      </c>
      <c r="L61" s="341">
        <f t="shared" si="10"/>
        <v>0</v>
      </c>
      <c r="M61" s="342">
        <f t="shared" si="11"/>
        <v>0</v>
      </c>
      <c r="N61" s="284" t="str">
        <f t="shared" si="1"/>
        <v/>
      </c>
      <c r="O61" s="280">
        <f t="shared" si="2"/>
        <v>0</v>
      </c>
      <c r="P61" s="279">
        <f t="shared" si="3"/>
        <v>0</v>
      </c>
      <c r="Q61" s="62">
        <f t="shared" si="12"/>
        <v>0</v>
      </c>
      <c r="R61" s="281" t="str">
        <f t="shared" si="13"/>
        <v/>
      </c>
      <c r="S61" s="276">
        <f t="shared" si="4"/>
        <v>0</v>
      </c>
      <c r="T61" s="101">
        <f t="shared" si="14"/>
        <v>0</v>
      </c>
      <c r="U61" s="122"/>
      <c r="V61" s="307"/>
      <c r="W61" s="131">
        <f t="shared" si="16"/>
        <v>0</v>
      </c>
      <c r="X61" s="62">
        <f t="shared" si="6"/>
        <v>0</v>
      </c>
      <c r="Y61" s="63" t="str">
        <f t="shared" si="7"/>
        <v/>
      </c>
      <c r="Z61" s="133">
        <f t="shared" si="8"/>
        <v>0</v>
      </c>
      <c r="AA61" s="139">
        <f t="shared" si="9"/>
        <v>0</v>
      </c>
      <c r="AB61" s="126"/>
      <c r="AC61" s="302"/>
      <c r="AD61" s="302"/>
      <c r="AF61" s="369">
        <f t="shared" si="15"/>
        <v>0</v>
      </c>
    </row>
    <row r="62" spans="1:32" s="22" customFormat="1" ht="24.75" customHeight="1" hidden="1" outlineLevel="1">
      <c r="A62" s="177">
        <v>59</v>
      </c>
      <c r="B62" s="334"/>
      <c r="C62" s="334"/>
      <c r="D62" s="334"/>
      <c r="E62" s="335"/>
      <c r="F62" s="336"/>
      <c r="G62" s="337"/>
      <c r="H62" s="338"/>
      <c r="I62" s="338"/>
      <c r="J62" s="339"/>
      <c r="K62" s="340">
        <f t="shared" si="0"/>
        <v>0</v>
      </c>
      <c r="L62" s="341">
        <f t="shared" si="10"/>
        <v>0</v>
      </c>
      <c r="M62" s="342">
        <f t="shared" si="11"/>
        <v>0</v>
      </c>
      <c r="N62" s="284" t="str">
        <f t="shared" si="1"/>
        <v/>
      </c>
      <c r="O62" s="280">
        <f t="shared" si="2"/>
        <v>0</v>
      </c>
      <c r="P62" s="279">
        <f t="shared" si="3"/>
        <v>0</v>
      </c>
      <c r="Q62" s="62">
        <f t="shared" si="12"/>
        <v>0</v>
      </c>
      <c r="R62" s="281" t="str">
        <f t="shared" si="13"/>
        <v/>
      </c>
      <c r="S62" s="276">
        <f t="shared" si="4"/>
        <v>0</v>
      </c>
      <c r="T62" s="101">
        <f t="shared" si="14"/>
        <v>0</v>
      </c>
      <c r="U62" s="122"/>
      <c r="V62" s="307"/>
      <c r="W62" s="131">
        <f t="shared" si="16"/>
        <v>0</v>
      </c>
      <c r="X62" s="62">
        <f t="shared" si="6"/>
        <v>0</v>
      </c>
      <c r="Y62" s="63" t="str">
        <f t="shared" si="7"/>
        <v/>
      </c>
      <c r="Z62" s="133">
        <f t="shared" si="8"/>
        <v>0</v>
      </c>
      <c r="AA62" s="139">
        <f t="shared" si="9"/>
        <v>0</v>
      </c>
      <c r="AB62" s="126"/>
      <c r="AC62" s="302"/>
      <c r="AD62" s="302"/>
      <c r="AF62" s="369">
        <f t="shared" si="15"/>
        <v>0</v>
      </c>
    </row>
    <row r="63" spans="1:32" s="22" customFormat="1" ht="24.75" customHeight="1" hidden="1" outlineLevel="1">
      <c r="A63" s="177">
        <v>60</v>
      </c>
      <c r="B63" s="334"/>
      <c r="C63" s="334"/>
      <c r="D63" s="334"/>
      <c r="E63" s="335"/>
      <c r="F63" s="336"/>
      <c r="G63" s="337"/>
      <c r="H63" s="338"/>
      <c r="I63" s="338"/>
      <c r="J63" s="339"/>
      <c r="K63" s="340">
        <f t="shared" si="0"/>
        <v>0</v>
      </c>
      <c r="L63" s="341">
        <f t="shared" si="10"/>
        <v>0</v>
      </c>
      <c r="M63" s="342">
        <f t="shared" si="11"/>
        <v>0</v>
      </c>
      <c r="N63" s="284" t="str">
        <f t="shared" si="1"/>
        <v/>
      </c>
      <c r="O63" s="280">
        <f t="shared" si="2"/>
        <v>0</v>
      </c>
      <c r="P63" s="279">
        <f t="shared" si="3"/>
        <v>0</v>
      </c>
      <c r="Q63" s="62">
        <f t="shared" si="12"/>
        <v>0</v>
      </c>
      <c r="R63" s="281" t="str">
        <f t="shared" si="13"/>
        <v/>
      </c>
      <c r="S63" s="276">
        <f t="shared" si="4"/>
        <v>0</v>
      </c>
      <c r="T63" s="101">
        <f t="shared" si="14"/>
        <v>0</v>
      </c>
      <c r="U63" s="122"/>
      <c r="V63" s="307"/>
      <c r="W63" s="131">
        <f t="shared" si="16"/>
        <v>0</v>
      </c>
      <c r="X63" s="62">
        <f t="shared" si="6"/>
        <v>0</v>
      </c>
      <c r="Y63" s="63" t="str">
        <f t="shared" si="7"/>
        <v/>
      </c>
      <c r="Z63" s="133">
        <f t="shared" si="8"/>
        <v>0</v>
      </c>
      <c r="AA63" s="139">
        <f t="shared" si="9"/>
        <v>0</v>
      </c>
      <c r="AB63" s="126"/>
      <c r="AC63" s="302"/>
      <c r="AD63" s="302"/>
      <c r="AF63" s="369">
        <f t="shared" si="15"/>
        <v>0</v>
      </c>
    </row>
    <row r="64" spans="1:32" s="22" customFormat="1" ht="24.75" customHeight="1" hidden="1" outlineLevel="1">
      <c r="A64" s="177">
        <v>61</v>
      </c>
      <c r="B64" s="334"/>
      <c r="C64" s="334"/>
      <c r="D64" s="334"/>
      <c r="E64" s="335"/>
      <c r="F64" s="336"/>
      <c r="G64" s="337"/>
      <c r="H64" s="338"/>
      <c r="I64" s="338"/>
      <c r="J64" s="339"/>
      <c r="K64" s="340">
        <f t="shared" si="0"/>
        <v>0</v>
      </c>
      <c r="L64" s="341">
        <f t="shared" si="10"/>
        <v>0</v>
      </c>
      <c r="M64" s="342">
        <f t="shared" si="11"/>
        <v>0</v>
      </c>
      <c r="N64" s="284" t="str">
        <f t="shared" si="1"/>
        <v/>
      </c>
      <c r="O64" s="280">
        <f t="shared" si="2"/>
        <v>0</v>
      </c>
      <c r="P64" s="279">
        <f t="shared" si="3"/>
        <v>0</v>
      </c>
      <c r="Q64" s="62">
        <f t="shared" si="12"/>
        <v>0</v>
      </c>
      <c r="R64" s="281" t="str">
        <f t="shared" si="13"/>
        <v/>
      </c>
      <c r="S64" s="276">
        <f t="shared" si="4"/>
        <v>0</v>
      </c>
      <c r="T64" s="101">
        <f t="shared" si="14"/>
        <v>0</v>
      </c>
      <c r="U64" s="122"/>
      <c r="V64" s="307"/>
      <c r="W64" s="131">
        <f t="shared" si="16"/>
        <v>0</v>
      </c>
      <c r="X64" s="62">
        <f t="shared" si="6"/>
        <v>0</v>
      </c>
      <c r="Y64" s="63" t="str">
        <f t="shared" si="7"/>
        <v/>
      </c>
      <c r="Z64" s="133">
        <f t="shared" si="8"/>
        <v>0</v>
      </c>
      <c r="AA64" s="139">
        <f t="shared" si="9"/>
        <v>0</v>
      </c>
      <c r="AB64" s="126"/>
      <c r="AC64" s="302"/>
      <c r="AD64" s="302"/>
      <c r="AF64" s="369">
        <f t="shared" si="15"/>
        <v>0</v>
      </c>
    </row>
    <row r="65" spans="1:32" s="22" customFormat="1" ht="24.75" customHeight="1" hidden="1" outlineLevel="1">
      <c r="A65" s="177">
        <v>62</v>
      </c>
      <c r="B65" s="334"/>
      <c r="C65" s="334"/>
      <c r="D65" s="334"/>
      <c r="E65" s="335"/>
      <c r="F65" s="336"/>
      <c r="G65" s="337"/>
      <c r="H65" s="338"/>
      <c r="I65" s="338"/>
      <c r="J65" s="339"/>
      <c r="K65" s="340">
        <f t="shared" si="0"/>
        <v>0</v>
      </c>
      <c r="L65" s="341">
        <f t="shared" si="10"/>
        <v>0</v>
      </c>
      <c r="M65" s="342">
        <f t="shared" si="11"/>
        <v>0</v>
      </c>
      <c r="N65" s="284" t="str">
        <f t="shared" si="1"/>
        <v/>
      </c>
      <c r="O65" s="280">
        <f t="shared" si="2"/>
        <v>0</v>
      </c>
      <c r="P65" s="279">
        <f t="shared" si="3"/>
        <v>0</v>
      </c>
      <c r="Q65" s="62">
        <f t="shared" si="12"/>
        <v>0</v>
      </c>
      <c r="R65" s="281" t="str">
        <f t="shared" si="13"/>
        <v/>
      </c>
      <c r="S65" s="276">
        <f t="shared" si="4"/>
        <v>0</v>
      </c>
      <c r="T65" s="101">
        <f t="shared" si="14"/>
        <v>0</v>
      </c>
      <c r="U65" s="122"/>
      <c r="V65" s="307"/>
      <c r="W65" s="131">
        <f t="shared" si="16"/>
        <v>0</v>
      </c>
      <c r="X65" s="62">
        <f t="shared" si="6"/>
        <v>0</v>
      </c>
      <c r="Y65" s="63" t="str">
        <f t="shared" si="7"/>
        <v/>
      </c>
      <c r="Z65" s="133">
        <f t="shared" si="8"/>
        <v>0</v>
      </c>
      <c r="AA65" s="139">
        <f t="shared" si="9"/>
        <v>0</v>
      </c>
      <c r="AB65" s="126"/>
      <c r="AC65" s="302"/>
      <c r="AD65" s="302"/>
      <c r="AF65" s="369">
        <f t="shared" si="15"/>
        <v>0</v>
      </c>
    </row>
    <row r="66" spans="1:32" s="22" customFormat="1" ht="24.75" customHeight="1" hidden="1" outlineLevel="1">
      <c r="A66" s="177">
        <v>63</v>
      </c>
      <c r="B66" s="334"/>
      <c r="C66" s="334"/>
      <c r="D66" s="334"/>
      <c r="E66" s="335"/>
      <c r="F66" s="336"/>
      <c r="G66" s="337"/>
      <c r="H66" s="338"/>
      <c r="I66" s="338"/>
      <c r="J66" s="339"/>
      <c r="K66" s="340">
        <f t="shared" si="0"/>
        <v>0</v>
      </c>
      <c r="L66" s="341">
        <f t="shared" si="10"/>
        <v>0</v>
      </c>
      <c r="M66" s="342">
        <f t="shared" si="11"/>
        <v>0</v>
      </c>
      <c r="N66" s="284" t="str">
        <f t="shared" si="1"/>
        <v/>
      </c>
      <c r="O66" s="280">
        <f t="shared" si="2"/>
        <v>0</v>
      </c>
      <c r="P66" s="279">
        <f t="shared" si="3"/>
        <v>0</v>
      </c>
      <c r="Q66" s="62">
        <f t="shared" si="12"/>
        <v>0</v>
      </c>
      <c r="R66" s="281" t="str">
        <f t="shared" si="13"/>
        <v/>
      </c>
      <c r="S66" s="276">
        <f t="shared" si="4"/>
        <v>0</v>
      </c>
      <c r="T66" s="101">
        <f t="shared" si="14"/>
        <v>0</v>
      </c>
      <c r="U66" s="122"/>
      <c r="V66" s="307"/>
      <c r="W66" s="131">
        <f t="shared" si="16"/>
        <v>0</v>
      </c>
      <c r="X66" s="62">
        <f t="shared" si="6"/>
        <v>0</v>
      </c>
      <c r="Y66" s="63" t="str">
        <f t="shared" si="7"/>
        <v/>
      </c>
      <c r="Z66" s="133">
        <f t="shared" si="8"/>
        <v>0</v>
      </c>
      <c r="AA66" s="139">
        <f t="shared" si="9"/>
        <v>0</v>
      </c>
      <c r="AB66" s="126"/>
      <c r="AC66" s="302"/>
      <c r="AD66" s="302"/>
      <c r="AF66" s="369">
        <f t="shared" si="15"/>
        <v>0</v>
      </c>
    </row>
    <row r="67" spans="1:32" s="22" customFormat="1" ht="24.75" customHeight="1" hidden="1" outlineLevel="1">
      <c r="A67" s="177">
        <v>64</v>
      </c>
      <c r="B67" s="334"/>
      <c r="C67" s="334"/>
      <c r="D67" s="334"/>
      <c r="E67" s="335"/>
      <c r="F67" s="336"/>
      <c r="G67" s="337"/>
      <c r="H67" s="338"/>
      <c r="I67" s="338"/>
      <c r="J67" s="339"/>
      <c r="K67" s="340">
        <f t="shared" si="0"/>
        <v>0</v>
      </c>
      <c r="L67" s="341">
        <f t="shared" si="10"/>
        <v>0</v>
      </c>
      <c r="M67" s="342">
        <f t="shared" si="11"/>
        <v>0</v>
      </c>
      <c r="N67" s="284" t="str">
        <f t="shared" si="1"/>
        <v/>
      </c>
      <c r="O67" s="280">
        <f t="shared" si="2"/>
        <v>0</v>
      </c>
      <c r="P67" s="279">
        <f t="shared" si="3"/>
        <v>0</v>
      </c>
      <c r="Q67" s="62">
        <f t="shared" si="12"/>
        <v>0</v>
      </c>
      <c r="R67" s="281" t="str">
        <f t="shared" si="13"/>
        <v/>
      </c>
      <c r="S67" s="276">
        <f t="shared" si="4"/>
        <v>0</v>
      </c>
      <c r="T67" s="101">
        <f t="shared" si="14"/>
        <v>0</v>
      </c>
      <c r="U67" s="122"/>
      <c r="V67" s="307"/>
      <c r="W67" s="131">
        <f t="shared" si="16"/>
        <v>0</v>
      </c>
      <c r="X67" s="62">
        <f t="shared" si="6"/>
        <v>0</v>
      </c>
      <c r="Y67" s="63" t="str">
        <f t="shared" si="7"/>
        <v/>
      </c>
      <c r="Z67" s="133">
        <f t="shared" si="8"/>
        <v>0</v>
      </c>
      <c r="AA67" s="139">
        <f t="shared" si="9"/>
        <v>0</v>
      </c>
      <c r="AB67" s="126"/>
      <c r="AC67" s="302"/>
      <c r="AD67" s="302"/>
      <c r="AF67" s="369">
        <f t="shared" si="15"/>
        <v>0</v>
      </c>
    </row>
    <row r="68" spans="1:32" s="22" customFormat="1" ht="24.75" customHeight="1" hidden="1" outlineLevel="1">
      <c r="A68" s="177">
        <v>65</v>
      </c>
      <c r="B68" s="334"/>
      <c r="C68" s="334"/>
      <c r="D68" s="334"/>
      <c r="E68" s="335"/>
      <c r="F68" s="336"/>
      <c r="G68" s="337"/>
      <c r="H68" s="338"/>
      <c r="I68" s="338"/>
      <c r="J68" s="339"/>
      <c r="K68" s="340">
        <f t="shared" si="17" ref="K68:K131">(IF(OR($B68=0,$C68=0,$D68=0),0,IF(OR($E68=0,($G68+$F68=0),$H68=0),0,MIN((VLOOKUP($E68,$A$232:$C$241,3,0))*(IF($E68=6,$I68,$H68))*((MIN((VLOOKUP($E68,$A$232:$E$241,5,0)),(IF($E68=6,$H68,$I68))))),MIN((VLOOKUP($E68,$A$232:$C$241,3,0)),($F68+$G68))*(IF($E68=6,$I68,((MIN((VLOOKUP($E68,$A$232:$E$241,5,0)),$I68)))))))))*$J68</f>
        <v>0</v>
      </c>
      <c r="L68" s="341">
        <f t="shared" si="10"/>
        <v>0</v>
      </c>
      <c r="M68" s="342">
        <f t="shared" si="11"/>
        <v>0</v>
      </c>
      <c r="N68" s="284" t="str">
        <f t="shared" si="18" ref="N68:N131">IF(E68&gt;0,MIN((VLOOKUP($E68,$A$232:$C$241,3,0)),($F68+$G68)),"")</f>
        <v/>
      </c>
      <c r="O68" s="280">
        <f t="shared" si="19" ref="O68:O131">IF(E68=6,(MIN(VLOOKUP($E68,$A$232:$E$241,5,0),H68)),H68)</f>
        <v>0</v>
      </c>
      <c r="P68" s="279">
        <f t="shared" si="20" ref="P68:P131">IF(E68=6,I68,IF(E68&gt;0,MIN((VLOOKUP($E68,$A$232:$E$241,5,0)),(I68)),0))*(1-$T$2)</f>
        <v>0</v>
      </c>
      <c r="Q68" s="62">
        <f t="shared" si="12"/>
        <v>0</v>
      </c>
      <c r="R68" s="281" t="str">
        <f t="shared" si="13"/>
        <v/>
      </c>
      <c r="S68" s="276">
        <f t="shared" si="21" ref="S68:S131">(IF(OR($B68=0,$C68=0,$D68=0),0,IF(OR($E68=0,($G68+$F68=0),$H68=0),0,MIN((VLOOKUP($E68,$A$232:$C$241,3,0))*(IF($E68=6,$P68,$O68))*((MIN((VLOOKUP($E68,$A$232:$E$241,5,0)),(IF($E68=6,$O68,$P68))))),MIN((VLOOKUP($E68,$A$232:$C$241,3,0)),($F68+$G68))*(IF($E68=6,$P68,((MIN((VLOOKUP($E68,$A$232:$E$241,5,0)),$P68)))))))))*$Q68</f>
        <v>0</v>
      </c>
      <c r="T68" s="101">
        <f t="shared" si="14"/>
        <v>0</v>
      </c>
      <c r="U68" s="122"/>
      <c r="V68" s="307"/>
      <c r="W68" s="131">
        <f t="shared" si="16"/>
        <v>0</v>
      </c>
      <c r="X68" s="62">
        <f t="shared" si="6"/>
        <v>0</v>
      </c>
      <c r="Y68" s="63" t="str">
        <f t="shared" si="22" ref="Y68:Y131">IF(0.1&gt;W68,(IF(W68&gt;0.00001,"עצור: אחוז תעסוקה נמוך מ-10%","")),(IF(AND($AA$2&gt;0,W68&gt;0),(IF(($AA$2*P68=W68),"קיצוץ אחיד","נא להזין נימוק")),(IF((W68-P68=0),(IF((X68-Q68=0),"","נא להזין נימוק")),"נא להזין נימוק")))))</f>
        <v/>
      </c>
      <c r="Z68" s="133">
        <f t="shared" si="23" ref="Z68:Z131">(IF(OR($B68=0,$C68=0,$D68=0),0,IF(OR($E68=0,($G68+$F68=0),$H68=0),0,MIN((VLOOKUP($E68,$A$232:$C$241,3,0))*(IF($E68=6,$W68,$O68))*((MIN((VLOOKUP($E68,$A$232:$E$241,5,0)),(IF($E68=6,$O68,$W68))))),MIN((VLOOKUP($E68,$A$232:$C$241,3,0)),($F68+$G68))*(IF($E68=6,$W68,((MIN((VLOOKUP($E68,$A$232:$E$241,5,0)),$W68)))))))))*$X68</f>
        <v>0</v>
      </c>
      <c r="AA68" s="139">
        <f t="shared" si="24" ref="AA68:AA131">O68*W68*X68/12</f>
        <v>0</v>
      </c>
      <c r="AB68" s="126"/>
      <c r="AC68" s="302"/>
      <c r="AD68" s="302"/>
      <c r="AF68" s="369">
        <f t="shared" si="15"/>
        <v>0</v>
      </c>
    </row>
    <row r="69" spans="1:32" s="22" customFormat="1" ht="24.75" customHeight="1" hidden="1" outlineLevel="1">
      <c r="A69" s="177">
        <v>66</v>
      </c>
      <c r="B69" s="334"/>
      <c r="C69" s="334"/>
      <c r="D69" s="334"/>
      <c r="E69" s="335"/>
      <c r="F69" s="336"/>
      <c r="G69" s="337"/>
      <c r="H69" s="338"/>
      <c r="I69" s="338"/>
      <c r="J69" s="339"/>
      <c r="K69" s="340">
        <f t="shared" si="17"/>
        <v>0</v>
      </c>
      <c r="L69" s="341">
        <f t="shared" si="25" ref="L69:L132">J69*I69*H69/12</f>
        <v>0</v>
      </c>
      <c r="M69" s="342">
        <f t="shared" si="26" ref="M69:M132">(F69+G69)*J69</f>
        <v>0</v>
      </c>
      <c r="N69" s="284" t="str">
        <f t="shared" si="18"/>
        <v/>
      </c>
      <c r="O69" s="280">
        <f t="shared" si="19"/>
        <v>0</v>
      </c>
      <c r="P69" s="279">
        <f t="shared" si="20"/>
        <v>0</v>
      </c>
      <c r="Q69" s="62">
        <f t="shared" si="27" ref="Q69:Q132">J69</f>
        <v>0</v>
      </c>
      <c r="R69" s="281" t="str">
        <f t="shared" si="28" ref="R69:R132">IF(AND(E69=6,O69&lt;H69,H69&gt;0.333333),"סגל אקדמי: משרה עד-33%",IF(0.1&gt;P69,(IF(P69&gt;0.00001,"עצור: אחוז תעסוקה נמוך מ-10%","")),(IF(AND($T$2&gt;0,$T$2&lt;1,P69&gt;0),(IF(($T$2*I69=P69),"קיצוץ אחיד","נא להזין נימוק")),(IF((P69-I69=0),(IF((Q69-J69=0),"","נא להזין נימוק")),"נא להזין נימוק"))))))</f>
        <v/>
      </c>
      <c r="S69" s="276">
        <f t="shared" si="21"/>
        <v>0</v>
      </c>
      <c r="T69" s="101">
        <f t="shared" si="29" ref="T69:T132">O69*P69*Q69/12</f>
        <v>0</v>
      </c>
      <c r="U69" s="122"/>
      <c r="V69" s="307"/>
      <c r="W69" s="131">
        <f t="shared" si="16"/>
        <v>0</v>
      </c>
      <c r="X69" s="62">
        <f t="shared" si="30" ref="X69:X132">Q69</f>
        <v>0</v>
      </c>
      <c r="Y69" s="63" t="str">
        <f t="shared" si="22"/>
        <v/>
      </c>
      <c r="Z69" s="133">
        <f t="shared" si="23"/>
        <v>0</v>
      </c>
      <c r="AA69" s="139">
        <f t="shared" si="24"/>
        <v>0</v>
      </c>
      <c r="AB69" s="126"/>
      <c r="AC69" s="302"/>
      <c r="AD69" s="302"/>
      <c r="AF69" s="369">
        <f t="shared" si="31" ref="AF69:AF132">+F69+G69</f>
        <v>0</v>
      </c>
    </row>
    <row r="70" spans="1:32" s="22" customFormat="1" ht="24.75" customHeight="1" hidden="1" outlineLevel="1">
      <c r="A70" s="177">
        <v>67</v>
      </c>
      <c r="B70" s="334"/>
      <c r="C70" s="334"/>
      <c r="D70" s="334"/>
      <c r="E70" s="335"/>
      <c r="F70" s="336"/>
      <c r="G70" s="337"/>
      <c r="H70" s="338"/>
      <c r="I70" s="338"/>
      <c r="J70" s="339"/>
      <c r="K70" s="340">
        <f t="shared" si="17"/>
        <v>0</v>
      </c>
      <c r="L70" s="341">
        <f t="shared" si="25"/>
        <v>0</v>
      </c>
      <c r="M70" s="342">
        <f t="shared" si="26"/>
        <v>0</v>
      </c>
      <c r="N70" s="284" t="str">
        <f t="shared" si="18"/>
        <v/>
      </c>
      <c r="O70" s="280">
        <f t="shared" si="19"/>
        <v>0</v>
      </c>
      <c r="P70" s="279">
        <f t="shared" si="20"/>
        <v>0</v>
      </c>
      <c r="Q70" s="62">
        <f t="shared" si="27"/>
        <v>0</v>
      </c>
      <c r="R70" s="281" t="str">
        <f t="shared" si="28"/>
        <v/>
      </c>
      <c r="S70" s="276">
        <f t="shared" si="21"/>
        <v>0</v>
      </c>
      <c r="T70" s="101">
        <f t="shared" si="29"/>
        <v>0</v>
      </c>
      <c r="U70" s="122"/>
      <c r="V70" s="307"/>
      <c r="W70" s="131">
        <f t="shared" si="16"/>
        <v>0</v>
      </c>
      <c r="X70" s="62">
        <f t="shared" si="30"/>
        <v>0</v>
      </c>
      <c r="Y70" s="63" t="str">
        <f t="shared" si="22"/>
        <v/>
      </c>
      <c r="Z70" s="133">
        <f t="shared" si="23"/>
        <v>0</v>
      </c>
      <c r="AA70" s="139">
        <f t="shared" si="24"/>
        <v>0</v>
      </c>
      <c r="AB70" s="126"/>
      <c r="AC70" s="302"/>
      <c r="AD70" s="302"/>
      <c r="AF70" s="369">
        <f t="shared" si="31"/>
        <v>0</v>
      </c>
    </row>
    <row r="71" spans="1:32" s="22" customFormat="1" ht="24.75" customHeight="1" hidden="1" outlineLevel="1">
      <c r="A71" s="177">
        <v>68</v>
      </c>
      <c r="B71" s="334"/>
      <c r="C71" s="334"/>
      <c r="D71" s="334"/>
      <c r="E71" s="335"/>
      <c r="F71" s="336"/>
      <c r="G71" s="337"/>
      <c r="H71" s="338"/>
      <c r="I71" s="338"/>
      <c r="J71" s="339"/>
      <c r="K71" s="340">
        <f t="shared" si="17"/>
        <v>0</v>
      </c>
      <c r="L71" s="341">
        <f t="shared" si="25"/>
        <v>0</v>
      </c>
      <c r="M71" s="342">
        <f t="shared" si="26"/>
        <v>0</v>
      </c>
      <c r="N71" s="284" t="str">
        <f t="shared" si="18"/>
        <v/>
      </c>
      <c r="O71" s="280">
        <f t="shared" si="19"/>
        <v>0</v>
      </c>
      <c r="P71" s="279">
        <f t="shared" si="20"/>
        <v>0</v>
      </c>
      <c r="Q71" s="62">
        <f t="shared" si="27"/>
        <v>0</v>
      </c>
      <c r="R71" s="281" t="str">
        <f t="shared" si="28"/>
        <v/>
      </c>
      <c r="S71" s="276">
        <f t="shared" si="21"/>
        <v>0</v>
      </c>
      <c r="T71" s="101">
        <f t="shared" si="29"/>
        <v>0</v>
      </c>
      <c r="U71" s="122"/>
      <c r="V71" s="307"/>
      <c r="W71" s="131">
        <f t="shared" si="16"/>
        <v>0</v>
      </c>
      <c r="X71" s="62">
        <f t="shared" si="30"/>
        <v>0</v>
      </c>
      <c r="Y71" s="63" t="str">
        <f t="shared" si="22"/>
        <v/>
      </c>
      <c r="Z71" s="133">
        <f t="shared" si="23"/>
        <v>0</v>
      </c>
      <c r="AA71" s="139">
        <f t="shared" si="24"/>
        <v>0</v>
      </c>
      <c r="AB71" s="126"/>
      <c r="AC71" s="302"/>
      <c r="AD71" s="302"/>
      <c r="AF71" s="369">
        <f t="shared" si="31"/>
        <v>0</v>
      </c>
    </row>
    <row r="72" spans="1:32" s="22" customFormat="1" ht="24.75" customHeight="1" hidden="1" outlineLevel="1">
      <c r="A72" s="177">
        <v>69</v>
      </c>
      <c r="B72" s="334"/>
      <c r="C72" s="334"/>
      <c r="D72" s="334"/>
      <c r="E72" s="335"/>
      <c r="F72" s="336"/>
      <c r="G72" s="337"/>
      <c r="H72" s="338"/>
      <c r="I72" s="338"/>
      <c r="J72" s="339"/>
      <c r="K72" s="340">
        <f t="shared" si="17"/>
        <v>0</v>
      </c>
      <c r="L72" s="341">
        <f t="shared" si="25"/>
        <v>0</v>
      </c>
      <c r="M72" s="342">
        <f t="shared" si="26"/>
        <v>0</v>
      </c>
      <c r="N72" s="284" t="str">
        <f t="shared" si="18"/>
        <v/>
      </c>
      <c r="O72" s="280">
        <f t="shared" si="19"/>
        <v>0</v>
      </c>
      <c r="P72" s="279">
        <f t="shared" si="20"/>
        <v>0</v>
      </c>
      <c r="Q72" s="62">
        <f t="shared" si="27"/>
        <v>0</v>
      </c>
      <c r="R72" s="281" t="str">
        <f t="shared" si="28"/>
        <v/>
      </c>
      <c r="S72" s="276">
        <f t="shared" si="21"/>
        <v>0</v>
      </c>
      <c r="T72" s="101">
        <f t="shared" si="29"/>
        <v>0</v>
      </c>
      <c r="U72" s="122"/>
      <c r="V72" s="307"/>
      <c r="W72" s="131">
        <f t="shared" si="16"/>
        <v>0</v>
      </c>
      <c r="X72" s="62">
        <f t="shared" si="30"/>
        <v>0</v>
      </c>
      <c r="Y72" s="63" t="str">
        <f t="shared" si="22"/>
        <v/>
      </c>
      <c r="Z72" s="133">
        <f t="shared" si="23"/>
        <v>0</v>
      </c>
      <c r="AA72" s="139">
        <f t="shared" si="24"/>
        <v>0</v>
      </c>
      <c r="AB72" s="126"/>
      <c r="AC72" s="302"/>
      <c r="AD72" s="302"/>
      <c r="AF72" s="369">
        <f t="shared" si="31"/>
        <v>0</v>
      </c>
    </row>
    <row r="73" spans="1:32" s="22" customFormat="1" ht="24.75" customHeight="1" hidden="1" outlineLevel="1">
      <c r="A73" s="177">
        <v>70</v>
      </c>
      <c r="B73" s="334"/>
      <c r="C73" s="334"/>
      <c r="D73" s="334"/>
      <c r="E73" s="335"/>
      <c r="F73" s="336"/>
      <c r="G73" s="337"/>
      <c r="H73" s="338"/>
      <c r="I73" s="338"/>
      <c r="J73" s="339"/>
      <c r="K73" s="340">
        <f t="shared" si="17"/>
        <v>0</v>
      </c>
      <c r="L73" s="341">
        <f t="shared" si="25"/>
        <v>0</v>
      </c>
      <c r="M73" s="342">
        <f t="shared" si="26"/>
        <v>0</v>
      </c>
      <c r="N73" s="284" t="str">
        <f t="shared" si="18"/>
        <v/>
      </c>
      <c r="O73" s="280">
        <f t="shared" si="19"/>
        <v>0</v>
      </c>
      <c r="P73" s="279">
        <f t="shared" si="20"/>
        <v>0</v>
      </c>
      <c r="Q73" s="62">
        <f t="shared" si="27"/>
        <v>0</v>
      </c>
      <c r="R73" s="281" t="str">
        <f t="shared" si="28"/>
        <v/>
      </c>
      <c r="S73" s="276">
        <f t="shared" si="21"/>
        <v>0</v>
      </c>
      <c r="T73" s="101">
        <f t="shared" si="29"/>
        <v>0</v>
      </c>
      <c r="U73" s="122"/>
      <c r="V73" s="307"/>
      <c r="W73" s="131">
        <f t="shared" si="16"/>
        <v>0</v>
      </c>
      <c r="X73" s="62">
        <f t="shared" si="30"/>
        <v>0</v>
      </c>
      <c r="Y73" s="63" t="str">
        <f t="shared" si="22"/>
        <v/>
      </c>
      <c r="Z73" s="133">
        <f t="shared" si="23"/>
        <v>0</v>
      </c>
      <c r="AA73" s="139">
        <f t="shared" si="24"/>
        <v>0</v>
      </c>
      <c r="AB73" s="126"/>
      <c r="AC73" s="302"/>
      <c r="AD73" s="302"/>
      <c r="AF73" s="369">
        <f t="shared" si="31"/>
        <v>0</v>
      </c>
    </row>
    <row r="74" spans="1:32" s="22" customFormat="1" ht="24.75" customHeight="1" hidden="1" outlineLevel="1">
      <c r="A74" s="177">
        <v>71</v>
      </c>
      <c r="B74" s="334"/>
      <c r="C74" s="334"/>
      <c r="D74" s="334"/>
      <c r="E74" s="335"/>
      <c r="F74" s="336"/>
      <c r="G74" s="337"/>
      <c r="H74" s="338"/>
      <c r="I74" s="338"/>
      <c r="J74" s="339"/>
      <c r="K74" s="340">
        <f t="shared" si="17"/>
        <v>0</v>
      </c>
      <c r="L74" s="341">
        <f t="shared" si="25"/>
        <v>0</v>
      </c>
      <c r="M74" s="342">
        <f t="shared" si="26"/>
        <v>0</v>
      </c>
      <c r="N74" s="284" t="str">
        <f t="shared" si="18"/>
        <v/>
      </c>
      <c r="O74" s="280">
        <f t="shared" si="19"/>
        <v>0</v>
      </c>
      <c r="P74" s="279">
        <f t="shared" si="20"/>
        <v>0</v>
      </c>
      <c r="Q74" s="62">
        <f t="shared" si="27"/>
        <v>0</v>
      </c>
      <c r="R74" s="281" t="str">
        <f t="shared" si="28"/>
        <v/>
      </c>
      <c r="S74" s="276">
        <f t="shared" si="21"/>
        <v>0</v>
      </c>
      <c r="T74" s="101">
        <f t="shared" si="29"/>
        <v>0</v>
      </c>
      <c r="U74" s="122"/>
      <c r="V74" s="307"/>
      <c r="W74" s="131">
        <f t="shared" si="16"/>
        <v>0</v>
      </c>
      <c r="X74" s="62">
        <f t="shared" si="30"/>
        <v>0</v>
      </c>
      <c r="Y74" s="63" t="str">
        <f t="shared" si="22"/>
        <v/>
      </c>
      <c r="Z74" s="133">
        <f t="shared" si="23"/>
        <v>0</v>
      </c>
      <c r="AA74" s="139">
        <f t="shared" si="24"/>
        <v>0</v>
      </c>
      <c r="AB74" s="126"/>
      <c r="AC74" s="302"/>
      <c r="AD74" s="302"/>
      <c r="AF74" s="369">
        <f t="shared" si="31"/>
        <v>0</v>
      </c>
    </row>
    <row r="75" spans="1:32" s="22" customFormat="1" ht="24.75" customHeight="1" hidden="1" outlineLevel="1">
      <c r="A75" s="177">
        <v>72</v>
      </c>
      <c r="B75" s="334"/>
      <c r="C75" s="334"/>
      <c r="D75" s="334"/>
      <c r="E75" s="335"/>
      <c r="F75" s="336"/>
      <c r="G75" s="337"/>
      <c r="H75" s="338"/>
      <c r="I75" s="338"/>
      <c r="J75" s="339"/>
      <c r="K75" s="340">
        <f t="shared" si="17"/>
        <v>0</v>
      </c>
      <c r="L75" s="341">
        <f t="shared" si="25"/>
        <v>0</v>
      </c>
      <c r="M75" s="342">
        <f t="shared" si="26"/>
        <v>0</v>
      </c>
      <c r="N75" s="284" t="str">
        <f t="shared" si="18"/>
        <v/>
      </c>
      <c r="O75" s="280">
        <f t="shared" si="19"/>
        <v>0</v>
      </c>
      <c r="P75" s="279">
        <f t="shared" si="20"/>
        <v>0</v>
      </c>
      <c r="Q75" s="62">
        <f t="shared" si="27"/>
        <v>0</v>
      </c>
      <c r="R75" s="281" t="str">
        <f t="shared" si="28"/>
        <v/>
      </c>
      <c r="S75" s="276">
        <f t="shared" si="21"/>
        <v>0</v>
      </c>
      <c r="T75" s="101">
        <f t="shared" si="29"/>
        <v>0</v>
      </c>
      <c r="U75" s="122"/>
      <c r="V75" s="307"/>
      <c r="W75" s="131">
        <f t="shared" si="16"/>
        <v>0</v>
      </c>
      <c r="X75" s="62">
        <f t="shared" si="30"/>
        <v>0</v>
      </c>
      <c r="Y75" s="63" t="str">
        <f t="shared" si="22"/>
        <v/>
      </c>
      <c r="Z75" s="133">
        <f t="shared" si="23"/>
        <v>0</v>
      </c>
      <c r="AA75" s="139">
        <f t="shared" si="24"/>
        <v>0</v>
      </c>
      <c r="AB75" s="126"/>
      <c r="AC75" s="302"/>
      <c r="AD75" s="302"/>
      <c r="AF75" s="369">
        <f t="shared" si="31"/>
        <v>0</v>
      </c>
    </row>
    <row r="76" spans="1:32" s="22" customFormat="1" ht="24.75" customHeight="1" hidden="1" outlineLevel="1">
      <c r="A76" s="177">
        <v>73</v>
      </c>
      <c r="B76" s="334"/>
      <c r="C76" s="334"/>
      <c r="D76" s="334"/>
      <c r="E76" s="335"/>
      <c r="F76" s="336"/>
      <c r="G76" s="337"/>
      <c r="H76" s="338"/>
      <c r="I76" s="338"/>
      <c r="J76" s="339"/>
      <c r="K76" s="340">
        <f t="shared" si="17"/>
        <v>0</v>
      </c>
      <c r="L76" s="341">
        <f t="shared" si="25"/>
        <v>0</v>
      </c>
      <c r="M76" s="342">
        <f t="shared" si="26"/>
        <v>0</v>
      </c>
      <c r="N76" s="284" t="str">
        <f t="shared" si="18"/>
        <v/>
      </c>
      <c r="O76" s="280">
        <f t="shared" si="19"/>
        <v>0</v>
      </c>
      <c r="P76" s="279">
        <f t="shared" si="20"/>
        <v>0</v>
      </c>
      <c r="Q76" s="62">
        <f t="shared" si="27"/>
        <v>0</v>
      </c>
      <c r="R76" s="281" t="str">
        <f t="shared" si="28"/>
        <v/>
      </c>
      <c r="S76" s="276">
        <f t="shared" si="21"/>
        <v>0</v>
      </c>
      <c r="T76" s="101">
        <f t="shared" si="29"/>
        <v>0</v>
      </c>
      <c r="U76" s="122"/>
      <c r="V76" s="307"/>
      <c r="W76" s="131">
        <f t="shared" si="16"/>
        <v>0</v>
      </c>
      <c r="X76" s="62">
        <f t="shared" si="30"/>
        <v>0</v>
      </c>
      <c r="Y76" s="63" t="str">
        <f t="shared" si="22"/>
        <v/>
      </c>
      <c r="Z76" s="133">
        <f t="shared" si="23"/>
        <v>0</v>
      </c>
      <c r="AA76" s="139">
        <f t="shared" si="24"/>
        <v>0</v>
      </c>
      <c r="AB76" s="126"/>
      <c r="AC76" s="302"/>
      <c r="AD76" s="302"/>
      <c r="AF76" s="369">
        <f t="shared" si="31"/>
        <v>0</v>
      </c>
    </row>
    <row r="77" spans="1:32" s="22" customFormat="1" ht="24.75" customHeight="1" hidden="1" outlineLevel="1">
      <c r="A77" s="177">
        <v>74</v>
      </c>
      <c r="B77" s="334"/>
      <c r="C77" s="334"/>
      <c r="D77" s="334"/>
      <c r="E77" s="335"/>
      <c r="F77" s="336"/>
      <c r="G77" s="337"/>
      <c r="H77" s="338"/>
      <c r="I77" s="338"/>
      <c r="J77" s="339"/>
      <c r="K77" s="340">
        <f t="shared" si="17"/>
        <v>0</v>
      </c>
      <c r="L77" s="341">
        <f t="shared" si="25"/>
        <v>0</v>
      </c>
      <c r="M77" s="342">
        <f t="shared" si="26"/>
        <v>0</v>
      </c>
      <c r="N77" s="284" t="str">
        <f t="shared" si="18"/>
        <v/>
      </c>
      <c r="O77" s="280">
        <f t="shared" si="19"/>
        <v>0</v>
      </c>
      <c r="P77" s="279">
        <f t="shared" si="20"/>
        <v>0</v>
      </c>
      <c r="Q77" s="62">
        <f t="shared" si="27"/>
        <v>0</v>
      </c>
      <c r="R77" s="281" t="str">
        <f t="shared" si="28"/>
        <v/>
      </c>
      <c r="S77" s="276">
        <f t="shared" si="21"/>
        <v>0</v>
      </c>
      <c r="T77" s="101">
        <f t="shared" si="29"/>
        <v>0</v>
      </c>
      <c r="U77" s="122"/>
      <c r="V77" s="307"/>
      <c r="W77" s="131">
        <f t="shared" si="16"/>
        <v>0</v>
      </c>
      <c r="X77" s="62">
        <f t="shared" si="30"/>
        <v>0</v>
      </c>
      <c r="Y77" s="63" t="str">
        <f t="shared" si="22"/>
        <v/>
      </c>
      <c r="Z77" s="133">
        <f t="shared" si="23"/>
        <v>0</v>
      </c>
      <c r="AA77" s="139">
        <f t="shared" si="24"/>
        <v>0</v>
      </c>
      <c r="AB77" s="126"/>
      <c r="AC77" s="302"/>
      <c r="AD77" s="302"/>
      <c r="AF77" s="369">
        <f t="shared" si="31"/>
        <v>0</v>
      </c>
    </row>
    <row r="78" spans="1:32" s="22" customFormat="1" ht="24.75" customHeight="1" hidden="1" outlineLevel="1">
      <c r="A78" s="177">
        <v>75</v>
      </c>
      <c r="B78" s="334"/>
      <c r="C78" s="334"/>
      <c r="D78" s="334"/>
      <c r="E78" s="335"/>
      <c r="F78" s="336"/>
      <c r="G78" s="337"/>
      <c r="H78" s="338"/>
      <c r="I78" s="338"/>
      <c r="J78" s="339"/>
      <c r="K78" s="340">
        <f t="shared" si="17"/>
        <v>0</v>
      </c>
      <c r="L78" s="341">
        <f t="shared" si="25"/>
        <v>0</v>
      </c>
      <c r="M78" s="342">
        <f t="shared" si="26"/>
        <v>0</v>
      </c>
      <c r="N78" s="284" t="str">
        <f t="shared" si="18"/>
        <v/>
      </c>
      <c r="O78" s="280">
        <f t="shared" si="19"/>
        <v>0</v>
      </c>
      <c r="P78" s="279">
        <f t="shared" si="20"/>
        <v>0</v>
      </c>
      <c r="Q78" s="62">
        <f t="shared" si="27"/>
        <v>0</v>
      </c>
      <c r="R78" s="281" t="str">
        <f t="shared" si="28"/>
        <v/>
      </c>
      <c r="S78" s="276">
        <f t="shared" si="21"/>
        <v>0</v>
      </c>
      <c r="T78" s="101">
        <f t="shared" si="29"/>
        <v>0</v>
      </c>
      <c r="U78" s="122"/>
      <c r="V78" s="307"/>
      <c r="W78" s="131">
        <f t="shared" si="16"/>
        <v>0</v>
      </c>
      <c r="X78" s="62">
        <f t="shared" si="30"/>
        <v>0</v>
      </c>
      <c r="Y78" s="63" t="str">
        <f t="shared" si="22"/>
        <v/>
      </c>
      <c r="Z78" s="133">
        <f t="shared" si="23"/>
        <v>0</v>
      </c>
      <c r="AA78" s="139">
        <f t="shared" si="24"/>
        <v>0</v>
      </c>
      <c r="AB78" s="126"/>
      <c r="AC78" s="302"/>
      <c r="AD78" s="302"/>
      <c r="AF78" s="369">
        <f t="shared" si="31"/>
        <v>0</v>
      </c>
    </row>
    <row r="79" spans="1:32" s="22" customFormat="1" ht="24.75" customHeight="1" hidden="1" outlineLevel="1">
      <c r="A79" s="177">
        <v>76</v>
      </c>
      <c r="B79" s="334"/>
      <c r="C79" s="334"/>
      <c r="D79" s="334"/>
      <c r="E79" s="335"/>
      <c r="F79" s="336"/>
      <c r="G79" s="337"/>
      <c r="H79" s="338"/>
      <c r="I79" s="338"/>
      <c r="J79" s="339"/>
      <c r="K79" s="340">
        <f t="shared" si="17"/>
        <v>0</v>
      </c>
      <c r="L79" s="341">
        <f t="shared" si="25"/>
        <v>0</v>
      </c>
      <c r="M79" s="342">
        <f t="shared" si="26"/>
        <v>0</v>
      </c>
      <c r="N79" s="284" t="str">
        <f t="shared" si="18"/>
        <v/>
      </c>
      <c r="O79" s="280">
        <f t="shared" si="19"/>
        <v>0</v>
      </c>
      <c r="P79" s="279">
        <f t="shared" si="20"/>
        <v>0</v>
      </c>
      <c r="Q79" s="62">
        <f t="shared" si="27"/>
        <v>0</v>
      </c>
      <c r="R79" s="281" t="str">
        <f t="shared" si="28"/>
        <v/>
      </c>
      <c r="S79" s="276">
        <f t="shared" si="21"/>
        <v>0</v>
      </c>
      <c r="T79" s="101">
        <f t="shared" si="29"/>
        <v>0</v>
      </c>
      <c r="U79" s="122"/>
      <c r="V79" s="307"/>
      <c r="W79" s="131">
        <f t="shared" si="16"/>
        <v>0</v>
      </c>
      <c r="X79" s="62">
        <f t="shared" si="30"/>
        <v>0</v>
      </c>
      <c r="Y79" s="63" t="str">
        <f t="shared" si="22"/>
        <v/>
      </c>
      <c r="Z79" s="133">
        <f t="shared" si="23"/>
        <v>0</v>
      </c>
      <c r="AA79" s="139">
        <f t="shared" si="24"/>
        <v>0</v>
      </c>
      <c r="AB79" s="126"/>
      <c r="AC79" s="302"/>
      <c r="AD79" s="302"/>
      <c r="AF79" s="369">
        <f t="shared" si="31"/>
        <v>0</v>
      </c>
    </row>
    <row r="80" spans="1:32" s="22" customFormat="1" ht="24.75" customHeight="1" hidden="1" outlineLevel="1">
      <c r="A80" s="177">
        <v>77</v>
      </c>
      <c r="B80" s="334"/>
      <c r="C80" s="334"/>
      <c r="D80" s="334"/>
      <c r="E80" s="335"/>
      <c r="F80" s="336"/>
      <c r="G80" s="337"/>
      <c r="H80" s="338"/>
      <c r="I80" s="338"/>
      <c r="J80" s="339"/>
      <c r="K80" s="340">
        <f t="shared" si="17"/>
        <v>0</v>
      </c>
      <c r="L80" s="341">
        <f t="shared" si="25"/>
        <v>0</v>
      </c>
      <c r="M80" s="342">
        <f t="shared" si="26"/>
        <v>0</v>
      </c>
      <c r="N80" s="284" t="str">
        <f t="shared" si="18"/>
        <v/>
      </c>
      <c r="O80" s="280">
        <f t="shared" si="19"/>
        <v>0</v>
      </c>
      <c r="P80" s="279">
        <f t="shared" si="20"/>
        <v>0</v>
      </c>
      <c r="Q80" s="62">
        <f t="shared" si="27"/>
        <v>0</v>
      </c>
      <c r="R80" s="281" t="str">
        <f t="shared" si="28"/>
        <v/>
      </c>
      <c r="S80" s="276">
        <f t="shared" si="21"/>
        <v>0</v>
      </c>
      <c r="T80" s="101">
        <f t="shared" si="29"/>
        <v>0</v>
      </c>
      <c r="U80" s="122"/>
      <c r="V80" s="307"/>
      <c r="W80" s="131">
        <f t="shared" si="16"/>
        <v>0</v>
      </c>
      <c r="X80" s="62">
        <f t="shared" si="30"/>
        <v>0</v>
      </c>
      <c r="Y80" s="63" t="str">
        <f t="shared" si="22"/>
        <v/>
      </c>
      <c r="Z80" s="133">
        <f t="shared" si="23"/>
        <v>0</v>
      </c>
      <c r="AA80" s="139">
        <f t="shared" si="24"/>
        <v>0</v>
      </c>
      <c r="AB80" s="126"/>
      <c r="AC80" s="302"/>
      <c r="AD80" s="302"/>
      <c r="AF80" s="369">
        <f t="shared" si="31"/>
        <v>0</v>
      </c>
    </row>
    <row r="81" spans="1:32" s="22" customFormat="1" ht="24.75" customHeight="1" hidden="1" outlineLevel="1">
      <c r="A81" s="177">
        <v>78</v>
      </c>
      <c r="B81" s="334"/>
      <c r="C81" s="334"/>
      <c r="D81" s="334"/>
      <c r="E81" s="335"/>
      <c r="F81" s="336"/>
      <c r="G81" s="337"/>
      <c r="H81" s="338"/>
      <c r="I81" s="338"/>
      <c r="J81" s="339"/>
      <c r="K81" s="340">
        <f t="shared" si="17"/>
        <v>0</v>
      </c>
      <c r="L81" s="341">
        <f t="shared" si="25"/>
        <v>0</v>
      </c>
      <c r="M81" s="342">
        <f t="shared" si="26"/>
        <v>0</v>
      </c>
      <c r="N81" s="284" t="str">
        <f t="shared" si="18"/>
        <v/>
      </c>
      <c r="O81" s="280">
        <f t="shared" si="19"/>
        <v>0</v>
      </c>
      <c r="P81" s="279">
        <f t="shared" si="20"/>
        <v>0</v>
      </c>
      <c r="Q81" s="62">
        <f t="shared" si="27"/>
        <v>0</v>
      </c>
      <c r="R81" s="281" t="str">
        <f t="shared" si="28"/>
        <v/>
      </c>
      <c r="S81" s="276">
        <f t="shared" si="21"/>
        <v>0</v>
      </c>
      <c r="T81" s="101">
        <f t="shared" si="29"/>
        <v>0</v>
      </c>
      <c r="U81" s="122"/>
      <c r="V81" s="307"/>
      <c r="W81" s="131">
        <f t="shared" si="16"/>
        <v>0</v>
      </c>
      <c r="X81" s="62">
        <f t="shared" si="30"/>
        <v>0</v>
      </c>
      <c r="Y81" s="63" t="str">
        <f t="shared" si="22"/>
        <v/>
      </c>
      <c r="Z81" s="133">
        <f t="shared" si="23"/>
        <v>0</v>
      </c>
      <c r="AA81" s="139">
        <f t="shared" si="24"/>
        <v>0</v>
      </c>
      <c r="AB81" s="126"/>
      <c r="AC81" s="302"/>
      <c r="AD81" s="302"/>
      <c r="AF81" s="369">
        <f t="shared" si="31"/>
        <v>0</v>
      </c>
    </row>
    <row r="82" spans="1:32" s="22" customFormat="1" ht="24.75" customHeight="1" hidden="1" outlineLevel="1">
      <c r="A82" s="177">
        <v>79</v>
      </c>
      <c r="B82" s="334"/>
      <c r="C82" s="334"/>
      <c r="D82" s="334"/>
      <c r="E82" s="335"/>
      <c r="F82" s="336"/>
      <c r="G82" s="337"/>
      <c r="H82" s="338"/>
      <c r="I82" s="338"/>
      <c r="J82" s="339"/>
      <c r="K82" s="340">
        <f t="shared" si="17"/>
        <v>0</v>
      </c>
      <c r="L82" s="341">
        <f t="shared" si="25"/>
        <v>0</v>
      </c>
      <c r="M82" s="342">
        <f t="shared" si="26"/>
        <v>0</v>
      </c>
      <c r="N82" s="284" t="str">
        <f t="shared" si="18"/>
        <v/>
      </c>
      <c r="O82" s="280">
        <f t="shared" si="19"/>
        <v>0</v>
      </c>
      <c r="P82" s="279">
        <f t="shared" si="20"/>
        <v>0</v>
      </c>
      <c r="Q82" s="62">
        <f t="shared" si="27"/>
        <v>0</v>
      </c>
      <c r="R82" s="281" t="str">
        <f t="shared" si="28"/>
        <v/>
      </c>
      <c r="S82" s="276">
        <f t="shared" si="21"/>
        <v>0</v>
      </c>
      <c r="T82" s="101">
        <f t="shared" si="29"/>
        <v>0</v>
      </c>
      <c r="U82" s="122"/>
      <c r="V82" s="307"/>
      <c r="W82" s="131">
        <f t="shared" si="16"/>
        <v>0</v>
      </c>
      <c r="X82" s="62">
        <f t="shared" si="30"/>
        <v>0</v>
      </c>
      <c r="Y82" s="63" t="str">
        <f t="shared" si="22"/>
        <v/>
      </c>
      <c r="Z82" s="133">
        <f t="shared" si="23"/>
        <v>0</v>
      </c>
      <c r="AA82" s="139">
        <f t="shared" si="24"/>
        <v>0</v>
      </c>
      <c r="AB82" s="126"/>
      <c r="AC82" s="302"/>
      <c r="AD82" s="302"/>
      <c r="AF82" s="369">
        <f t="shared" si="31"/>
        <v>0</v>
      </c>
    </row>
    <row r="83" spans="1:32" s="22" customFormat="1" ht="24.75" customHeight="1" hidden="1" outlineLevel="1">
      <c r="A83" s="177">
        <v>80</v>
      </c>
      <c r="B83" s="334"/>
      <c r="C83" s="334"/>
      <c r="D83" s="334"/>
      <c r="E83" s="335"/>
      <c r="F83" s="336"/>
      <c r="G83" s="337"/>
      <c r="H83" s="338"/>
      <c r="I83" s="338"/>
      <c r="J83" s="339"/>
      <c r="K83" s="340">
        <f t="shared" si="17"/>
        <v>0</v>
      </c>
      <c r="L83" s="341">
        <f t="shared" si="25"/>
        <v>0</v>
      </c>
      <c r="M83" s="342">
        <f t="shared" si="26"/>
        <v>0</v>
      </c>
      <c r="N83" s="284" t="str">
        <f t="shared" si="18"/>
        <v/>
      </c>
      <c r="O83" s="280">
        <f t="shared" si="19"/>
        <v>0</v>
      </c>
      <c r="P83" s="279">
        <f t="shared" si="20"/>
        <v>0</v>
      </c>
      <c r="Q83" s="62">
        <f t="shared" si="27"/>
        <v>0</v>
      </c>
      <c r="R83" s="281" t="str">
        <f t="shared" si="28"/>
        <v/>
      </c>
      <c r="S83" s="276">
        <f t="shared" si="21"/>
        <v>0</v>
      </c>
      <c r="T83" s="101">
        <f t="shared" si="29"/>
        <v>0</v>
      </c>
      <c r="U83" s="122"/>
      <c r="V83" s="307"/>
      <c r="W83" s="131">
        <f t="shared" si="16"/>
        <v>0</v>
      </c>
      <c r="X83" s="62">
        <f t="shared" si="30"/>
        <v>0</v>
      </c>
      <c r="Y83" s="63" t="str">
        <f t="shared" si="22"/>
        <v/>
      </c>
      <c r="Z83" s="133">
        <f t="shared" si="23"/>
        <v>0</v>
      </c>
      <c r="AA83" s="139">
        <f t="shared" si="24"/>
        <v>0</v>
      </c>
      <c r="AB83" s="126"/>
      <c r="AC83" s="302"/>
      <c r="AD83" s="302"/>
      <c r="AF83" s="369">
        <f t="shared" si="31"/>
        <v>0</v>
      </c>
    </row>
    <row r="84" spans="1:32" s="22" customFormat="1" ht="24.75" customHeight="1" hidden="1" outlineLevel="1">
      <c r="A84" s="177">
        <v>81</v>
      </c>
      <c r="B84" s="334"/>
      <c r="C84" s="334"/>
      <c r="D84" s="334"/>
      <c r="E84" s="335"/>
      <c r="F84" s="336"/>
      <c r="G84" s="337"/>
      <c r="H84" s="338"/>
      <c r="I84" s="338"/>
      <c r="J84" s="339"/>
      <c r="K84" s="340">
        <f t="shared" si="17"/>
        <v>0</v>
      </c>
      <c r="L84" s="341">
        <f t="shared" si="25"/>
        <v>0</v>
      </c>
      <c r="M84" s="342">
        <f t="shared" si="26"/>
        <v>0</v>
      </c>
      <c r="N84" s="284" t="str">
        <f t="shared" si="18"/>
        <v/>
      </c>
      <c r="O84" s="280">
        <f t="shared" si="19"/>
        <v>0</v>
      </c>
      <c r="P84" s="279">
        <f t="shared" si="20"/>
        <v>0</v>
      </c>
      <c r="Q84" s="62">
        <f t="shared" si="27"/>
        <v>0</v>
      </c>
      <c r="R84" s="281" t="str">
        <f t="shared" si="28"/>
        <v/>
      </c>
      <c r="S84" s="276">
        <f t="shared" si="21"/>
        <v>0</v>
      </c>
      <c r="T84" s="101">
        <f t="shared" si="29"/>
        <v>0</v>
      </c>
      <c r="U84" s="122"/>
      <c r="V84" s="307"/>
      <c r="W84" s="131">
        <f t="shared" si="32" ref="W84:W147">IF($AA$2&gt;0,(1-$AA$2)*P84,P84)</f>
        <v>0</v>
      </c>
      <c r="X84" s="62">
        <f t="shared" si="30"/>
        <v>0</v>
      </c>
      <c r="Y84" s="63" t="str">
        <f t="shared" si="22"/>
        <v/>
      </c>
      <c r="Z84" s="133">
        <f t="shared" si="23"/>
        <v>0</v>
      </c>
      <c r="AA84" s="139">
        <f t="shared" si="24"/>
        <v>0</v>
      </c>
      <c r="AB84" s="126"/>
      <c r="AC84" s="302"/>
      <c r="AD84" s="302"/>
      <c r="AF84" s="369">
        <f t="shared" si="31"/>
        <v>0</v>
      </c>
    </row>
    <row r="85" spans="1:32" s="22" customFormat="1" ht="24.75" customHeight="1" hidden="1" outlineLevel="1">
      <c r="A85" s="177">
        <v>82</v>
      </c>
      <c r="B85" s="334"/>
      <c r="C85" s="334"/>
      <c r="D85" s="334"/>
      <c r="E85" s="335"/>
      <c r="F85" s="336"/>
      <c r="G85" s="337"/>
      <c r="H85" s="338"/>
      <c r="I85" s="338"/>
      <c r="J85" s="339"/>
      <c r="K85" s="340">
        <f t="shared" si="17"/>
        <v>0</v>
      </c>
      <c r="L85" s="341">
        <f t="shared" si="25"/>
        <v>0</v>
      </c>
      <c r="M85" s="342">
        <f t="shared" si="26"/>
        <v>0</v>
      </c>
      <c r="N85" s="284" t="str">
        <f t="shared" si="18"/>
        <v/>
      </c>
      <c r="O85" s="280">
        <f t="shared" si="19"/>
        <v>0</v>
      </c>
      <c r="P85" s="279">
        <f t="shared" si="20"/>
        <v>0</v>
      </c>
      <c r="Q85" s="62">
        <f t="shared" si="27"/>
        <v>0</v>
      </c>
      <c r="R85" s="281" t="str">
        <f t="shared" si="28"/>
        <v/>
      </c>
      <c r="S85" s="276">
        <f t="shared" si="21"/>
        <v>0</v>
      </c>
      <c r="T85" s="101">
        <f t="shared" si="29"/>
        <v>0</v>
      </c>
      <c r="U85" s="122"/>
      <c r="V85" s="307"/>
      <c r="W85" s="131">
        <f t="shared" si="32"/>
        <v>0</v>
      </c>
      <c r="X85" s="62">
        <f t="shared" si="30"/>
        <v>0</v>
      </c>
      <c r="Y85" s="63" t="str">
        <f t="shared" si="22"/>
        <v/>
      </c>
      <c r="Z85" s="133">
        <f t="shared" si="23"/>
        <v>0</v>
      </c>
      <c r="AA85" s="139">
        <f t="shared" si="24"/>
        <v>0</v>
      </c>
      <c r="AB85" s="126"/>
      <c r="AC85" s="302"/>
      <c r="AD85" s="302"/>
      <c r="AF85" s="369">
        <f t="shared" si="31"/>
        <v>0</v>
      </c>
    </row>
    <row r="86" spans="1:32" s="22" customFormat="1" ht="24.75" customHeight="1" hidden="1" outlineLevel="1">
      <c r="A86" s="177">
        <v>83</v>
      </c>
      <c r="B86" s="334"/>
      <c r="C86" s="334"/>
      <c r="D86" s="334"/>
      <c r="E86" s="335"/>
      <c r="F86" s="336"/>
      <c r="G86" s="337"/>
      <c r="H86" s="338"/>
      <c r="I86" s="338"/>
      <c r="J86" s="339"/>
      <c r="K86" s="340">
        <f t="shared" si="17"/>
        <v>0</v>
      </c>
      <c r="L86" s="341">
        <f t="shared" si="25"/>
        <v>0</v>
      </c>
      <c r="M86" s="342">
        <f t="shared" si="26"/>
        <v>0</v>
      </c>
      <c r="N86" s="284" t="str">
        <f t="shared" si="18"/>
        <v/>
      </c>
      <c r="O86" s="280">
        <f t="shared" si="19"/>
        <v>0</v>
      </c>
      <c r="P86" s="279">
        <f t="shared" si="20"/>
        <v>0</v>
      </c>
      <c r="Q86" s="62">
        <f t="shared" si="27"/>
        <v>0</v>
      </c>
      <c r="R86" s="281" t="str">
        <f t="shared" si="28"/>
        <v/>
      </c>
      <c r="S86" s="276">
        <f t="shared" si="21"/>
        <v>0</v>
      </c>
      <c r="T86" s="101">
        <f t="shared" si="29"/>
        <v>0</v>
      </c>
      <c r="U86" s="122"/>
      <c r="V86" s="307"/>
      <c r="W86" s="131">
        <f t="shared" si="32"/>
        <v>0</v>
      </c>
      <c r="X86" s="62">
        <f t="shared" si="30"/>
        <v>0</v>
      </c>
      <c r="Y86" s="63" t="str">
        <f t="shared" si="22"/>
        <v/>
      </c>
      <c r="Z86" s="133">
        <f t="shared" si="23"/>
        <v>0</v>
      </c>
      <c r="AA86" s="139">
        <f t="shared" si="24"/>
        <v>0</v>
      </c>
      <c r="AB86" s="126"/>
      <c r="AC86" s="302"/>
      <c r="AD86" s="302"/>
      <c r="AF86" s="369">
        <f t="shared" si="31"/>
        <v>0</v>
      </c>
    </row>
    <row r="87" spans="1:32" s="22" customFormat="1" ht="24.75" customHeight="1" hidden="1" outlineLevel="1">
      <c r="A87" s="177">
        <v>84</v>
      </c>
      <c r="B87" s="334"/>
      <c r="C87" s="334"/>
      <c r="D87" s="334"/>
      <c r="E87" s="335"/>
      <c r="F87" s="336"/>
      <c r="G87" s="337"/>
      <c r="H87" s="338"/>
      <c r="I87" s="338"/>
      <c r="J87" s="339"/>
      <c r="K87" s="340">
        <f t="shared" si="17"/>
        <v>0</v>
      </c>
      <c r="L87" s="341">
        <f t="shared" si="25"/>
        <v>0</v>
      </c>
      <c r="M87" s="342">
        <f t="shared" si="26"/>
        <v>0</v>
      </c>
      <c r="N87" s="284" t="str">
        <f t="shared" si="18"/>
        <v/>
      </c>
      <c r="O87" s="280">
        <f t="shared" si="19"/>
        <v>0</v>
      </c>
      <c r="P87" s="279">
        <f t="shared" si="20"/>
        <v>0</v>
      </c>
      <c r="Q87" s="62">
        <f t="shared" si="27"/>
        <v>0</v>
      </c>
      <c r="R87" s="281" t="str">
        <f t="shared" si="28"/>
        <v/>
      </c>
      <c r="S87" s="276">
        <f t="shared" si="21"/>
        <v>0</v>
      </c>
      <c r="T87" s="101">
        <f t="shared" si="29"/>
        <v>0</v>
      </c>
      <c r="U87" s="122"/>
      <c r="V87" s="307"/>
      <c r="W87" s="131">
        <f t="shared" si="32"/>
        <v>0</v>
      </c>
      <c r="X87" s="62">
        <f t="shared" si="30"/>
        <v>0</v>
      </c>
      <c r="Y87" s="63" t="str">
        <f t="shared" si="22"/>
        <v/>
      </c>
      <c r="Z87" s="133">
        <f t="shared" si="23"/>
        <v>0</v>
      </c>
      <c r="AA87" s="139">
        <f t="shared" si="24"/>
        <v>0</v>
      </c>
      <c r="AB87" s="126"/>
      <c r="AC87" s="302"/>
      <c r="AD87" s="302"/>
      <c r="AF87" s="369">
        <f t="shared" si="31"/>
        <v>0</v>
      </c>
    </row>
    <row r="88" spans="1:32" s="22" customFormat="1" ht="24.75" customHeight="1" hidden="1" outlineLevel="1">
      <c r="A88" s="177">
        <v>85</v>
      </c>
      <c r="B88" s="334"/>
      <c r="C88" s="334"/>
      <c r="D88" s="334"/>
      <c r="E88" s="335"/>
      <c r="F88" s="336"/>
      <c r="G88" s="337"/>
      <c r="H88" s="338"/>
      <c r="I88" s="338"/>
      <c r="J88" s="339"/>
      <c r="K88" s="340">
        <f t="shared" si="17"/>
        <v>0</v>
      </c>
      <c r="L88" s="341">
        <f t="shared" si="25"/>
        <v>0</v>
      </c>
      <c r="M88" s="342">
        <f t="shared" si="26"/>
        <v>0</v>
      </c>
      <c r="N88" s="284" t="str">
        <f t="shared" si="18"/>
        <v/>
      </c>
      <c r="O88" s="280">
        <f t="shared" si="19"/>
        <v>0</v>
      </c>
      <c r="P88" s="279">
        <f t="shared" si="20"/>
        <v>0</v>
      </c>
      <c r="Q88" s="62">
        <f t="shared" si="27"/>
        <v>0</v>
      </c>
      <c r="R88" s="281" t="str">
        <f t="shared" si="28"/>
        <v/>
      </c>
      <c r="S88" s="276">
        <f t="shared" si="21"/>
        <v>0</v>
      </c>
      <c r="T88" s="101">
        <f t="shared" si="29"/>
        <v>0</v>
      </c>
      <c r="U88" s="122"/>
      <c r="V88" s="307"/>
      <c r="W88" s="131">
        <f t="shared" si="32"/>
        <v>0</v>
      </c>
      <c r="X88" s="62">
        <f t="shared" si="30"/>
        <v>0</v>
      </c>
      <c r="Y88" s="63" t="str">
        <f t="shared" si="22"/>
        <v/>
      </c>
      <c r="Z88" s="133">
        <f t="shared" si="23"/>
        <v>0</v>
      </c>
      <c r="AA88" s="139">
        <f t="shared" si="24"/>
        <v>0</v>
      </c>
      <c r="AB88" s="126"/>
      <c r="AC88" s="302"/>
      <c r="AD88" s="302"/>
      <c r="AF88" s="369">
        <f t="shared" si="31"/>
        <v>0</v>
      </c>
    </row>
    <row r="89" spans="1:32" s="22" customFormat="1" ht="24.75" customHeight="1" hidden="1" outlineLevel="1">
      <c r="A89" s="177">
        <v>86</v>
      </c>
      <c r="B89" s="334"/>
      <c r="C89" s="334"/>
      <c r="D89" s="334"/>
      <c r="E89" s="335"/>
      <c r="F89" s="336"/>
      <c r="G89" s="337"/>
      <c r="H89" s="338"/>
      <c r="I89" s="338"/>
      <c r="J89" s="339"/>
      <c r="K89" s="340">
        <f t="shared" si="17"/>
        <v>0</v>
      </c>
      <c r="L89" s="341">
        <f t="shared" si="25"/>
        <v>0</v>
      </c>
      <c r="M89" s="342">
        <f t="shared" si="26"/>
        <v>0</v>
      </c>
      <c r="N89" s="284" t="str">
        <f t="shared" si="18"/>
        <v/>
      </c>
      <c r="O89" s="280">
        <f t="shared" si="19"/>
        <v>0</v>
      </c>
      <c r="P89" s="279">
        <f t="shared" si="20"/>
        <v>0</v>
      </c>
      <c r="Q89" s="62">
        <f t="shared" si="27"/>
        <v>0</v>
      </c>
      <c r="R89" s="281" t="str">
        <f t="shared" si="28"/>
        <v/>
      </c>
      <c r="S89" s="276">
        <f t="shared" si="21"/>
        <v>0</v>
      </c>
      <c r="T89" s="101">
        <f t="shared" si="29"/>
        <v>0</v>
      </c>
      <c r="U89" s="122"/>
      <c r="V89" s="307"/>
      <c r="W89" s="131">
        <f t="shared" si="32"/>
        <v>0</v>
      </c>
      <c r="X89" s="62">
        <f t="shared" si="30"/>
        <v>0</v>
      </c>
      <c r="Y89" s="63" t="str">
        <f t="shared" si="22"/>
        <v/>
      </c>
      <c r="Z89" s="133">
        <f t="shared" si="23"/>
        <v>0</v>
      </c>
      <c r="AA89" s="139">
        <f t="shared" si="24"/>
        <v>0</v>
      </c>
      <c r="AB89" s="126"/>
      <c r="AC89" s="302"/>
      <c r="AD89" s="302"/>
      <c r="AF89" s="369">
        <f t="shared" si="31"/>
        <v>0</v>
      </c>
    </row>
    <row r="90" spans="1:32" s="22" customFormat="1" ht="24.75" customHeight="1" hidden="1" outlineLevel="1">
      <c r="A90" s="177">
        <v>87</v>
      </c>
      <c r="B90" s="334"/>
      <c r="C90" s="334"/>
      <c r="D90" s="334"/>
      <c r="E90" s="335"/>
      <c r="F90" s="336"/>
      <c r="G90" s="337"/>
      <c r="H90" s="338"/>
      <c r="I90" s="338"/>
      <c r="J90" s="339"/>
      <c r="K90" s="340">
        <f t="shared" si="17"/>
        <v>0</v>
      </c>
      <c r="L90" s="341">
        <f t="shared" si="25"/>
        <v>0</v>
      </c>
      <c r="M90" s="342">
        <f t="shared" si="26"/>
        <v>0</v>
      </c>
      <c r="N90" s="284" t="str">
        <f t="shared" si="18"/>
        <v/>
      </c>
      <c r="O90" s="280">
        <f t="shared" si="19"/>
        <v>0</v>
      </c>
      <c r="P90" s="279">
        <f t="shared" si="20"/>
        <v>0</v>
      </c>
      <c r="Q90" s="62">
        <f t="shared" si="27"/>
        <v>0</v>
      </c>
      <c r="R90" s="281" t="str">
        <f t="shared" si="28"/>
        <v/>
      </c>
      <c r="S90" s="276">
        <f t="shared" si="21"/>
        <v>0</v>
      </c>
      <c r="T90" s="101">
        <f t="shared" si="29"/>
        <v>0</v>
      </c>
      <c r="U90" s="122"/>
      <c r="V90" s="307"/>
      <c r="W90" s="131">
        <f t="shared" si="32"/>
        <v>0</v>
      </c>
      <c r="X90" s="62">
        <f t="shared" si="30"/>
        <v>0</v>
      </c>
      <c r="Y90" s="63" t="str">
        <f t="shared" si="22"/>
        <v/>
      </c>
      <c r="Z90" s="133">
        <f t="shared" si="23"/>
        <v>0</v>
      </c>
      <c r="AA90" s="139">
        <f t="shared" si="24"/>
        <v>0</v>
      </c>
      <c r="AB90" s="126"/>
      <c r="AC90" s="302"/>
      <c r="AD90" s="302"/>
      <c r="AF90" s="369">
        <f t="shared" si="31"/>
        <v>0</v>
      </c>
    </row>
    <row r="91" spans="1:32" s="22" customFormat="1" ht="24.75" customHeight="1" hidden="1" outlineLevel="1">
      <c r="A91" s="177">
        <v>88</v>
      </c>
      <c r="B91" s="334"/>
      <c r="C91" s="334"/>
      <c r="D91" s="334"/>
      <c r="E91" s="335"/>
      <c r="F91" s="336"/>
      <c r="G91" s="337"/>
      <c r="H91" s="338"/>
      <c r="I91" s="338"/>
      <c r="J91" s="339"/>
      <c r="K91" s="340">
        <f t="shared" si="17"/>
        <v>0</v>
      </c>
      <c r="L91" s="341">
        <f t="shared" si="25"/>
        <v>0</v>
      </c>
      <c r="M91" s="342">
        <f t="shared" si="26"/>
        <v>0</v>
      </c>
      <c r="N91" s="284" t="str">
        <f t="shared" si="18"/>
        <v/>
      </c>
      <c r="O91" s="280">
        <f t="shared" si="19"/>
        <v>0</v>
      </c>
      <c r="P91" s="279">
        <f t="shared" si="20"/>
        <v>0</v>
      </c>
      <c r="Q91" s="62">
        <f t="shared" si="27"/>
        <v>0</v>
      </c>
      <c r="R91" s="281" t="str">
        <f t="shared" si="28"/>
        <v/>
      </c>
      <c r="S91" s="276">
        <f t="shared" si="21"/>
        <v>0</v>
      </c>
      <c r="T91" s="101">
        <f t="shared" si="29"/>
        <v>0</v>
      </c>
      <c r="U91" s="122"/>
      <c r="V91" s="307"/>
      <c r="W91" s="131">
        <f t="shared" si="32"/>
        <v>0</v>
      </c>
      <c r="X91" s="62">
        <f t="shared" si="30"/>
        <v>0</v>
      </c>
      <c r="Y91" s="63" t="str">
        <f t="shared" si="22"/>
        <v/>
      </c>
      <c r="Z91" s="133">
        <f t="shared" si="23"/>
        <v>0</v>
      </c>
      <c r="AA91" s="139">
        <f t="shared" si="24"/>
        <v>0</v>
      </c>
      <c r="AB91" s="126"/>
      <c r="AC91" s="302"/>
      <c r="AD91" s="302"/>
      <c r="AF91" s="369">
        <f t="shared" si="31"/>
        <v>0</v>
      </c>
    </row>
    <row r="92" spans="1:32" s="22" customFormat="1" ht="24.75" customHeight="1" hidden="1" outlineLevel="1">
      <c r="A92" s="177">
        <v>89</v>
      </c>
      <c r="B92" s="334"/>
      <c r="C92" s="334"/>
      <c r="D92" s="334"/>
      <c r="E92" s="335"/>
      <c r="F92" s="336"/>
      <c r="G92" s="337"/>
      <c r="H92" s="338"/>
      <c r="I92" s="338"/>
      <c r="J92" s="339"/>
      <c r="K92" s="340">
        <f t="shared" si="17"/>
        <v>0</v>
      </c>
      <c r="L92" s="341">
        <f t="shared" si="25"/>
        <v>0</v>
      </c>
      <c r="M92" s="342">
        <f t="shared" si="26"/>
        <v>0</v>
      </c>
      <c r="N92" s="284" t="str">
        <f t="shared" si="18"/>
        <v/>
      </c>
      <c r="O92" s="280">
        <f t="shared" si="19"/>
        <v>0</v>
      </c>
      <c r="P92" s="279">
        <f t="shared" si="20"/>
        <v>0</v>
      </c>
      <c r="Q92" s="62">
        <f t="shared" si="27"/>
        <v>0</v>
      </c>
      <c r="R92" s="281" t="str">
        <f t="shared" si="28"/>
        <v/>
      </c>
      <c r="S92" s="276">
        <f t="shared" si="21"/>
        <v>0</v>
      </c>
      <c r="T92" s="101">
        <f t="shared" si="29"/>
        <v>0</v>
      </c>
      <c r="U92" s="122"/>
      <c r="V92" s="307"/>
      <c r="W92" s="131">
        <f t="shared" si="32"/>
        <v>0</v>
      </c>
      <c r="X92" s="62">
        <f t="shared" si="30"/>
        <v>0</v>
      </c>
      <c r="Y92" s="63" t="str">
        <f t="shared" si="22"/>
        <v/>
      </c>
      <c r="Z92" s="133">
        <f t="shared" si="23"/>
        <v>0</v>
      </c>
      <c r="AA92" s="139">
        <f t="shared" si="24"/>
        <v>0</v>
      </c>
      <c r="AB92" s="126"/>
      <c r="AC92" s="302"/>
      <c r="AD92" s="302"/>
      <c r="AF92" s="369">
        <f t="shared" si="31"/>
        <v>0</v>
      </c>
    </row>
    <row r="93" spans="1:32" s="22" customFormat="1" ht="24.75" customHeight="1" hidden="1" outlineLevel="1">
      <c r="A93" s="177">
        <v>90</v>
      </c>
      <c r="B93" s="334"/>
      <c r="C93" s="334"/>
      <c r="D93" s="334"/>
      <c r="E93" s="335"/>
      <c r="F93" s="336"/>
      <c r="G93" s="337"/>
      <c r="H93" s="338"/>
      <c r="I93" s="338"/>
      <c r="J93" s="339"/>
      <c r="K93" s="340">
        <f t="shared" si="17"/>
        <v>0</v>
      </c>
      <c r="L93" s="341">
        <f t="shared" si="25"/>
        <v>0</v>
      </c>
      <c r="M93" s="342">
        <f t="shared" si="26"/>
        <v>0</v>
      </c>
      <c r="N93" s="284" t="str">
        <f t="shared" si="18"/>
        <v/>
      </c>
      <c r="O93" s="280">
        <f t="shared" si="19"/>
        <v>0</v>
      </c>
      <c r="P93" s="279">
        <f t="shared" si="20"/>
        <v>0</v>
      </c>
      <c r="Q93" s="62">
        <f t="shared" si="27"/>
        <v>0</v>
      </c>
      <c r="R93" s="281" t="str">
        <f t="shared" si="28"/>
        <v/>
      </c>
      <c r="S93" s="276">
        <f t="shared" si="21"/>
        <v>0</v>
      </c>
      <c r="T93" s="101">
        <f t="shared" si="29"/>
        <v>0</v>
      </c>
      <c r="U93" s="122"/>
      <c r="V93" s="307"/>
      <c r="W93" s="131">
        <f t="shared" si="32"/>
        <v>0</v>
      </c>
      <c r="X93" s="62">
        <f t="shared" si="30"/>
        <v>0</v>
      </c>
      <c r="Y93" s="63" t="str">
        <f t="shared" si="22"/>
        <v/>
      </c>
      <c r="Z93" s="133">
        <f t="shared" si="23"/>
        <v>0</v>
      </c>
      <c r="AA93" s="139">
        <f t="shared" si="24"/>
        <v>0</v>
      </c>
      <c r="AB93" s="126"/>
      <c r="AC93" s="302"/>
      <c r="AD93" s="302"/>
      <c r="AF93" s="369">
        <f t="shared" si="31"/>
        <v>0</v>
      </c>
    </row>
    <row r="94" spans="1:32" s="22" customFormat="1" ht="24.75" customHeight="1" hidden="1" outlineLevel="1">
      <c r="A94" s="177">
        <v>91</v>
      </c>
      <c r="B94" s="334"/>
      <c r="C94" s="334"/>
      <c r="D94" s="334"/>
      <c r="E94" s="335"/>
      <c r="F94" s="336"/>
      <c r="G94" s="337"/>
      <c r="H94" s="338"/>
      <c r="I94" s="338"/>
      <c r="J94" s="339"/>
      <c r="K94" s="340">
        <f t="shared" si="17"/>
        <v>0</v>
      </c>
      <c r="L94" s="341">
        <f t="shared" si="25"/>
        <v>0</v>
      </c>
      <c r="M94" s="342">
        <f t="shared" si="26"/>
        <v>0</v>
      </c>
      <c r="N94" s="284" t="str">
        <f t="shared" si="18"/>
        <v/>
      </c>
      <c r="O94" s="280">
        <f t="shared" si="19"/>
        <v>0</v>
      </c>
      <c r="P94" s="279">
        <f t="shared" si="20"/>
        <v>0</v>
      </c>
      <c r="Q94" s="62">
        <f t="shared" si="27"/>
        <v>0</v>
      </c>
      <c r="R94" s="281" t="str">
        <f t="shared" si="28"/>
        <v/>
      </c>
      <c r="S94" s="276">
        <f t="shared" si="21"/>
        <v>0</v>
      </c>
      <c r="T94" s="101">
        <f t="shared" si="29"/>
        <v>0</v>
      </c>
      <c r="U94" s="122"/>
      <c r="V94" s="307"/>
      <c r="W94" s="131">
        <f t="shared" si="32"/>
        <v>0</v>
      </c>
      <c r="X94" s="62">
        <f t="shared" si="30"/>
        <v>0</v>
      </c>
      <c r="Y94" s="63" t="str">
        <f t="shared" si="22"/>
        <v/>
      </c>
      <c r="Z94" s="133">
        <f t="shared" si="23"/>
        <v>0</v>
      </c>
      <c r="AA94" s="139">
        <f t="shared" si="24"/>
        <v>0</v>
      </c>
      <c r="AB94" s="126"/>
      <c r="AC94" s="302"/>
      <c r="AD94" s="302"/>
      <c r="AF94" s="369">
        <f t="shared" si="31"/>
        <v>0</v>
      </c>
    </row>
    <row r="95" spans="1:32" s="22" customFormat="1" ht="24.75" customHeight="1" hidden="1" outlineLevel="1">
      <c r="A95" s="177">
        <v>92</v>
      </c>
      <c r="B95" s="334"/>
      <c r="C95" s="334"/>
      <c r="D95" s="334"/>
      <c r="E95" s="335"/>
      <c r="F95" s="336"/>
      <c r="G95" s="337"/>
      <c r="H95" s="338"/>
      <c r="I95" s="338"/>
      <c r="J95" s="339"/>
      <c r="K95" s="340">
        <f t="shared" si="17"/>
        <v>0</v>
      </c>
      <c r="L95" s="341">
        <f t="shared" si="25"/>
        <v>0</v>
      </c>
      <c r="M95" s="342">
        <f t="shared" si="26"/>
        <v>0</v>
      </c>
      <c r="N95" s="284" t="str">
        <f t="shared" si="18"/>
        <v/>
      </c>
      <c r="O95" s="280">
        <f t="shared" si="19"/>
        <v>0</v>
      </c>
      <c r="P95" s="279">
        <f t="shared" si="20"/>
        <v>0</v>
      </c>
      <c r="Q95" s="62">
        <f t="shared" si="27"/>
        <v>0</v>
      </c>
      <c r="R95" s="281" t="str">
        <f t="shared" si="28"/>
        <v/>
      </c>
      <c r="S95" s="276">
        <f t="shared" si="21"/>
        <v>0</v>
      </c>
      <c r="T95" s="101">
        <f t="shared" si="29"/>
        <v>0</v>
      </c>
      <c r="U95" s="122"/>
      <c r="V95" s="307"/>
      <c r="W95" s="131">
        <f t="shared" si="32"/>
        <v>0</v>
      </c>
      <c r="X95" s="62">
        <f t="shared" si="30"/>
        <v>0</v>
      </c>
      <c r="Y95" s="63" t="str">
        <f t="shared" si="22"/>
        <v/>
      </c>
      <c r="Z95" s="133">
        <f t="shared" si="23"/>
        <v>0</v>
      </c>
      <c r="AA95" s="139">
        <f t="shared" si="24"/>
        <v>0</v>
      </c>
      <c r="AB95" s="126"/>
      <c r="AC95" s="302"/>
      <c r="AD95" s="302"/>
      <c r="AF95" s="369">
        <f t="shared" si="31"/>
        <v>0</v>
      </c>
    </row>
    <row r="96" spans="1:32" s="22" customFormat="1" ht="24.75" customHeight="1" hidden="1" outlineLevel="1">
      <c r="A96" s="177">
        <v>93</v>
      </c>
      <c r="B96" s="334"/>
      <c r="C96" s="334"/>
      <c r="D96" s="334"/>
      <c r="E96" s="335"/>
      <c r="F96" s="336"/>
      <c r="G96" s="337"/>
      <c r="H96" s="338"/>
      <c r="I96" s="338"/>
      <c r="J96" s="339"/>
      <c r="K96" s="340">
        <f t="shared" si="17"/>
        <v>0</v>
      </c>
      <c r="L96" s="341">
        <f t="shared" si="25"/>
        <v>0</v>
      </c>
      <c r="M96" s="342">
        <f t="shared" si="26"/>
        <v>0</v>
      </c>
      <c r="N96" s="284" t="str">
        <f t="shared" si="18"/>
        <v/>
      </c>
      <c r="O96" s="280">
        <f t="shared" si="19"/>
        <v>0</v>
      </c>
      <c r="P96" s="279">
        <f t="shared" si="20"/>
        <v>0</v>
      </c>
      <c r="Q96" s="62">
        <f t="shared" si="27"/>
        <v>0</v>
      </c>
      <c r="R96" s="281" t="str">
        <f t="shared" si="28"/>
        <v/>
      </c>
      <c r="S96" s="276">
        <f t="shared" si="21"/>
        <v>0</v>
      </c>
      <c r="T96" s="101">
        <f t="shared" si="29"/>
        <v>0</v>
      </c>
      <c r="U96" s="122"/>
      <c r="V96" s="307"/>
      <c r="W96" s="131">
        <f t="shared" si="32"/>
        <v>0</v>
      </c>
      <c r="X96" s="62">
        <f t="shared" si="30"/>
        <v>0</v>
      </c>
      <c r="Y96" s="63" t="str">
        <f t="shared" si="22"/>
        <v/>
      </c>
      <c r="Z96" s="133">
        <f t="shared" si="23"/>
        <v>0</v>
      </c>
      <c r="AA96" s="139">
        <f t="shared" si="24"/>
        <v>0</v>
      </c>
      <c r="AB96" s="126"/>
      <c r="AC96" s="302"/>
      <c r="AD96" s="302"/>
      <c r="AF96" s="369">
        <f t="shared" si="31"/>
        <v>0</v>
      </c>
    </row>
    <row r="97" spans="1:32" s="22" customFormat="1" ht="24.75" customHeight="1" hidden="1" outlineLevel="1">
      <c r="A97" s="177">
        <v>94</v>
      </c>
      <c r="B97" s="334"/>
      <c r="C97" s="334"/>
      <c r="D97" s="334"/>
      <c r="E97" s="335"/>
      <c r="F97" s="336"/>
      <c r="G97" s="337"/>
      <c r="H97" s="338"/>
      <c r="I97" s="338"/>
      <c r="J97" s="339"/>
      <c r="K97" s="340">
        <f t="shared" si="17"/>
        <v>0</v>
      </c>
      <c r="L97" s="341">
        <f t="shared" si="25"/>
        <v>0</v>
      </c>
      <c r="M97" s="342">
        <f t="shared" si="26"/>
        <v>0</v>
      </c>
      <c r="N97" s="284" t="str">
        <f t="shared" si="18"/>
        <v/>
      </c>
      <c r="O97" s="280">
        <f t="shared" si="19"/>
        <v>0</v>
      </c>
      <c r="P97" s="279">
        <f t="shared" si="20"/>
        <v>0</v>
      </c>
      <c r="Q97" s="62">
        <f t="shared" si="27"/>
        <v>0</v>
      </c>
      <c r="R97" s="281" t="str">
        <f t="shared" si="28"/>
        <v/>
      </c>
      <c r="S97" s="276">
        <f t="shared" si="21"/>
        <v>0</v>
      </c>
      <c r="T97" s="101">
        <f t="shared" si="29"/>
        <v>0</v>
      </c>
      <c r="U97" s="122"/>
      <c r="V97" s="307"/>
      <c r="W97" s="131">
        <f t="shared" si="32"/>
        <v>0</v>
      </c>
      <c r="X97" s="62">
        <f t="shared" si="30"/>
        <v>0</v>
      </c>
      <c r="Y97" s="63" t="str">
        <f t="shared" si="22"/>
        <v/>
      </c>
      <c r="Z97" s="133">
        <f t="shared" si="23"/>
        <v>0</v>
      </c>
      <c r="AA97" s="139">
        <f t="shared" si="24"/>
        <v>0</v>
      </c>
      <c r="AB97" s="126"/>
      <c r="AC97" s="302"/>
      <c r="AD97" s="302"/>
      <c r="AF97" s="369">
        <f t="shared" si="31"/>
        <v>0</v>
      </c>
    </row>
    <row r="98" spans="1:32" s="22" customFormat="1" ht="24.75" customHeight="1" hidden="1" outlineLevel="1">
      <c r="A98" s="177">
        <v>95</v>
      </c>
      <c r="B98" s="334"/>
      <c r="C98" s="334"/>
      <c r="D98" s="334"/>
      <c r="E98" s="335"/>
      <c r="F98" s="336"/>
      <c r="G98" s="337"/>
      <c r="H98" s="338"/>
      <c r="I98" s="338"/>
      <c r="J98" s="339"/>
      <c r="K98" s="340">
        <f t="shared" si="17"/>
        <v>0</v>
      </c>
      <c r="L98" s="341">
        <f t="shared" si="25"/>
        <v>0</v>
      </c>
      <c r="M98" s="342">
        <f t="shared" si="26"/>
        <v>0</v>
      </c>
      <c r="N98" s="284" t="str">
        <f t="shared" si="18"/>
        <v/>
      </c>
      <c r="O98" s="280">
        <f t="shared" si="19"/>
        <v>0</v>
      </c>
      <c r="P98" s="279">
        <f t="shared" si="20"/>
        <v>0</v>
      </c>
      <c r="Q98" s="62">
        <f t="shared" si="27"/>
        <v>0</v>
      </c>
      <c r="R98" s="281" t="str">
        <f t="shared" si="28"/>
        <v/>
      </c>
      <c r="S98" s="276">
        <f t="shared" si="21"/>
        <v>0</v>
      </c>
      <c r="T98" s="101">
        <f t="shared" si="29"/>
        <v>0</v>
      </c>
      <c r="U98" s="122"/>
      <c r="V98" s="307"/>
      <c r="W98" s="131">
        <f t="shared" si="32"/>
        <v>0</v>
      </c>
      <c r="X98" s="62">
        <f t="shared" si="30"/>
        <v>0</v>
      </c>
      <c r="Y98" s="63" t="str">
        <f t="shared" si="22"/>
        <v/>
      </c>
      <c r="Z98" s="133">
        <f t="shared" si="23"/>
        <v>0</v>
      </c>
      <c r="AA98" s="139">
        <f t="shared" si="24"/>
        <v>0</v>
      </c>
      <c r="AB98" s="126"/>
      <c r="AC98" s="302"/>
      <c r="AD98" s="302"/>
      <c r="AF98" s="369">
        <f t="shared" si="31"/>
        <v>0</v>
      </c>
    </row>
    <row r="99" spans="1:32" s="22" customFormat="1" ht="24.75" customHeight="1" hidden="1" outlineLevel="1">
      <c r="A99" s="177">
        <v>96</v>
      </c>
      <c r="B99" s="334"/>
      <c r="C99" s="334"/>
      <c r="D99" s="334"/>
      <c r="E99" s="335"/>
      <c r="F99" s="336"/>
      <c r="G99" s="337"/>
      <c r="H99" s="338"/>
      <c r="I99" s="338"/>
      <c r="J99" s="339"/>
      <c r="K99" s="340">
        <f t="shared" si="17"/>
        <v>0</v>
      </c>
      <c r="L99" s="341">
        <f t="shared" si="25"/>
        <v>0</v>
      </c>
      <c r="M99" s="342">
        <f t="shared" si="26"/>
        <v>0</v>
      </c>
      <c r="N99" s="284" t="str">
        <f t="shared" si="18"/>
        <v/>
      </c>
      <c r="O99" s="280">
        <f t="shared" si="19"/>
        <v>0</v>
      </c>
      <c r="P99" s="279">
        <f t="shared" si="20"/>
        <v>0</v>
      </c>
      <c r="Q99" s="62">
        <f t="shared" si="27"/>
        <v>0</v>
      </c>
      <c r="R99" s="281" t="str">
        <f t="shared" si="28"/>
        <v/>
      </c>
      <c r="S99" s="276">
        <f t="shared" si="21"/>
        <v>0</v>
      </c>
      <c r="T99" s="101">
        <f t="shared" si="29"/>
        <v>0</v>
      </c>
      <c r="U99" s="122"/>
      <c r="V99" s="307"/>
      <c r="W99" s="131">
        <f t="shared" si="32"/>
        <v>0</v>
      </c>
      <c r="X99" s="62">
        <f t="shared" si="30"/>
        <v>0</v>
      </c>
      <c r="Y99" s="63" t="str">
        <f t="shared" si="22"/>
        <v/>
      </c>
      <c r="Z99" s="133">
        <f t="shared" si="23"/>
        <v>0</v>
      </c>
      <c r="AA99" s="139">
        <f t="shared" si="24"/>
        <v>0</v>
      </c>
      <c r="AB99" s="126"/>
      <c r="AC99" s="302"/>
      <c r="AD99" s="302"/>
      <c r="AF99" s="369">
        <f t="shared" si="31"/>
        <v>0</v>
      </c>
    </row>
    <row r="100" spans="1:32" s="22" customFormat="1" ht="24.75" customHeight="1" hidden="1" outlineLevel="1">
      <c r="A100" s="177">
        <v>97</v>
      </c>
      <c r="B100" s="334"/>
      <c r="C100" s="334"/>
      <c r="D100" s="334"/>
      <c r="E100" s="335"/>
      <c r="F100" s="336"/>
      <c r="G100" s="337"/>
      <c r="H100" s="338"/>
      <c r="I100" s="338"/>
      <c r="J100" s="339"/>
      <c r="K100" s="340">
        <f t="shared" si="17"/>
        <v>0</v>
      </c>
      <c r="L100" s="341">
        <f t="shared" si="25"/>
        <v>0</v>
      </c>
      <c r="M100" s="342">
        <f t="shared" si="26"/>
        <v>0</v>
      </c>
      <c r="N100" s="284" t="str">
        <f t="shared" si="18"/>
        <v/>
      </c>
      <c r="O100" s="280">
        <f t="shared" si="19"/>
        <v>0</v>
      </c>
      <c r="P100" s="279">
        <f t="shared" si="20"/>
        <v>0</v>
      </c>
      <c r="Q100" s="62">
        <f t="shared" si="27"/>
        <v>0</v>
      </c>
      <c r="R100" s="281" t="str">
        <f t="shared" si="28"/>
        <v/>
      </c>
      <c r="S100" s="276">
        <f t="shared" si="21"/>
        <v>0</v>
      </c>
      <c r="T100" s="101">
        <f t="shared" si="29"/>
        <v>0</v>
      </c>
      <c r="U100" s="122"/>
      <c r="V100" s="307"/>
      <c r="W100" s="131">
        <f t="shared" si="32"/>
        <v>0</v>
      </c>
      <c r="X100" s="62">
        <f t="shared" si="30"/>
        <v>0</v>
      </c>
      <c r="Y100" s="63" t="str">
        <f t="shared" si="22"/>
        <v/>
      </c>
      <c r="Z100" s="133">
        <f t="shared" si="23"/>
        <v>0</v>
      </c>
      <c r="AA100" s="139">
        <f t="shared" si="24"/>
        <v>0</v>
      </c>
      <c r="AB100" s="126"/>
      <c r="AC100" s="302"/>
      <c r="AD100" s="302"/>
      <c r="AF100" s="369">
        <f t="shared" si="31"/>
        <v>0</v>
      </c>
    </row>
    <row r="101" spans="1:32" s="22" customFormat="1" ht="24.75" customHeight="1" hidden="1" outlineLevel="1">
      <c r="A101" s="177">
        <v>98</v>
      </c>
      <c r="B101" s="334"/>
      <c r="C101" s="334"/>
      <c r="D101" s="334"/>
      <c r="E101" s="335"/>
      <c r="F101" s="336"/>
      <c r="G101" s="337"/>
      <c r="H101" s="338"/>
      <c r="I101" s="338"/>
      <c r="J101" s="339"/>
      <c r="K101" s="340">
        <f t="shared" si="17"/>
        <v>0</v>
      </c>
      <c r="L101" s="341">
        <f t="shared" si="25"/>
        <v>0</v>
      </c>
      <c r="M101" s="342">
        <f t="shared" si="26"/>
        <v>0</v>
      </c>
      <c r="N101" s="284" t="str">
        <f t="shared" si="18"/>
        <v/>
      </c>
      <c r="O101" s="280">
        <f t="shared" si="19"/>
        <v>0</v>
      </c>
      <c r="P101" s="279">
        <f t="shared" si="20"/>
        <v>0</v>
      </c>
      <c r="Q101" s="62">
        <f t="shared" si="27"/>
        <v>0</v>
      </c>
      <c r="R101" s="281" t="str">
        <f t="shared" si="28"/>
        <v/>
      </c>
      <c r="S101" s="276">
        <f t="shared" si="21"/>
        <v>0</v>
      </c>
      <c r="T101" s="101">
        <f t="shared" si="29"/>
        <v>0</v>
      </c>
      <c r="U101" s="122"/>
      <c r="V101" s="307"/>
      <c r="W101" s="131">
        <f t="shared" si="32"/>
        <v>0</v>
      </c>
      <c r="X101" s="62">
        <f t="shared" si="30"/>
        <v>0</v>
      </c>
      <c r="Y101" s="63" t="str">
        <f t="shared" si="22"/>
        <v/>
      </c>
      <c r="Z101" s="133">
        <f t="shared" si="23"/>
        <v>0</v>
      </c>
      <c r="AA101" s="139">
        <f t="shared" si="24"/>
        <v>0</v>
      </c>
      <c r="AB101" s="126"/>
      <c r="AC101" s="302"/>
      <c r="AD101" s="302"/>
      <c r="AF101" s="369">
        <f t="shared" si="31"/>
        <v>0</v>
      </c>
    </row>
    <row r="102" spans="1:32" s="22" customFormat="1" ht="24.75" customHeight="1" hidden="1" outlineLevel="1">
      <c r="A102" s="177">
        <v>99</v>
      </c>
      <c r="B102" s="334"/>
      <c r="C102" s="334"/>
      <c r="D102" s="334"/>
      <c r="E102" s="335"/>
      <c r="F102" s="336"/>
      <c r="G102" s="337"/>
      <c r="H102" s="338"/>
      <c r="I102" s="338"/>
      <c r="J102" s="339"/>
      <c r="K102" s="340">
        <f t="shared" si="17"/>
        <v>0</v>
      </c>
      <c r="L102" s="341">
        <f t="shared" si="25"/>
        <v>0</v>
      </c>
      <c r="M102" s="342">
        <f t="shared" si="26"/>
        <v>0</v>
      </c>
      <c r="N102" s="284" t="str">
        <f t="shared" si="18"/>
        <v/>
      </c>
      <c r="O102" s="280">
        <f t="shared" si="19"/>
        <v>0</v>
      </c>
      <c r="P102" s="279">
        <f t="shared" si="20"/>
        <v>0</v>
      </c>
      <c r="Q102" s="62">
        <f t="shared" si="27"/>
        <v>0</v>
      </c>
      <c r="R102" s="281" t="str">
        <f t="shared" si="28"/>
        <v/>
      </c>
      <c r="S102" s="276">
        <f t="shared" si="21"/>
        <v>0</v>
      </c>
      <c r="T102" s="101">
        <f t="shared" si="29"/>
        <v>0</v>
      </c>
      <c r="U102" s="122"/>
      <c r="V102" s="307"/>
      <c r="W102" s="131">
        <f t="shared" si="32"/>
        <v>0</v>
      </c>
      <c r="X102" s="62">
        <f t="shared" si="30"/>
        <v>0</v>
      </c>
      <c r="Y102" s="63" t="str">
        <f t="shared" si="22"/>
        <v/>
      </c>
      <c r="Z102" s="133">
        <f t="shared" si="23"/>
        <v>0</v>
      </c>
      <c r="AA102" s="139">
        <f t="shared" si="24"/>
        <v>0</v>
      </c>
      <c r="AB102" s="126"/>
      <c r="AC102" s="302"/>
      <c r="AD102" s="302"/>
      <c r="AF102" s="369">
        <f t="shared" si="31"/>
        <v>0</v>
      </c>
    </row>
    <row r="103" spans="1:32" s="22" customFormat="1" ht="24.75" customHeight="1" hidden="1" outlineLevel="1">
      <c r="A103" s="177">
        <v>100</v>
      </c>
      <c r="B103" s="334"/>
      <c r="C103" s="334"/>
      <c r="D103" s="334"/>
      <c r="E103" s="335"/>
      <c r="F103" s="336"/>
      <c r="G103" s="337"/>
      <c r="H103" s="338"/>
      <c r="I103" s="338"/>
      <c r="J103" s="339"/>
      <c r="K103" s="340">
        <f t="shared" si="17"/>
        <v>0</v>
      </c>
      <c r="L103" s="341">
        <f t="shared" si="25"/>
        <v>0</v>
      </c>
      <c r="M103" s="342">
        <f t="shared" si="26"/>
        <v>0</v>
      </c>
      <c r="N103" s="284" t="str">
        <f t="shared" si="18"/>
        <v/>
      </c>
      <c r="O103" s="280">
        <f t="shared" si="19"/>
        <v>0</v>
      </c>
      <c r="P103" s="279">
        <f t="shared" si="20"/>
        <v>0</v>
      </c>
      <c r="Q103" s="62">
        <f t="shared" si="27"/>
        <v>0</v>
      </c>
      <c r="R103" s="281" t="str">
        <f t="shared" si="28"/>
        <v/>
      </c>
      <c r="S103" s="276">
        <f t="shared" si="21"/>
        <v>0</v>
      </c>
      <c r="T103" s="101">
        <f t="shared" si="29"/>
        <v>0</v>
      </c>
      <c r="U103" s="122"/>
      <c r="V103" s="307"/>
      <c r="W103" s="131">
        <f t="shared" si="32"/>
        <v>0</v>
      </c>
      <c r="X103" s="62">
        <f t="shared" si="30"/>
        <v>0</v>
      </c>
      <c r="Y103" s="63" t="str">
        <f t="shared" si="22"/>
        <v/>
      </c>
      <c r="Z103" s="133">
        <f t="shared" si="23"/>
        <v>0</v>
      </c>
      <c r="AA103" s="139">
        <f t="shared" si="24"/>
        <v>0</v>
      </c>
      <c r="AB103" s="126"/>
      <c r="AC103" s="302"/>
      <c r="AD103" s="302"/>
      <c r="AF103" s="369">
        <f t="shared" si="31"/>
        <v>0</v>
      </c>
    </row>
    <row r="104" spans="1:32" s="22" customFormat="1" ht="24.75" customHeight="1" hidden="1" outlineLevel="1">
      <c r="A104" s="177">
        <v>101</v>
      </c>
      <c r="B104" s="334"/>
      <c r="C104" s="334"/>
      <c r="D104" s="334"/>
      <c r="E104" s="335"/>
      <c r="F104" s="336"/>
      <c r="G104" s="337"/>
      <c r="H104" s="338"/>
      <c r="I104" s="338"/>
      <c r="J104" s="339"/>
      <c r="K104" s="340">
        <f t="shared" si="17"/>
        <v>0</v>
      </c>
      <c r="L104" s="341">
        <f t="shared" si="25"/>
        <v>0</v>
      </c>
      <c r="M104" s="342">
        <f t="shared" si="26"/>
        <v>0</v>
      </c>
      <c r="N104" s="284" t="str">
        <f t="shared" si="18"/>
        <v/>
      </c>
      <c r="O104" s="280">
        <f t="shared" si="19"/>
        <v>0</v>
      </c>
      <c r="P104" s="279">
        <f t="shared" si="20"/>
        <v>0</v>
      </c>
      <c r="Q104" s="62">
        <f t="shared" si="27"/>
        <v>0</v>
      </c>
      <c r="R104" s="281" t="str">
        <f t="shared" si="28"/>
        <v/>
      </c>
      <c r="S104" s="276">
        <f t="shared" si="21"/>
        <v>0</v>
      </c>
      <c r="T104" s="101">
        <f t="shared" si="29"/>
        <v>0</v>
      </c>
      <c r="U104" s="122"/>
      <c r="V104" s="307"/>
      <c r="W104" s="131">
        <f t="shared" si="32"/>
        <v>0</v>
      </c>
      <c r="X104" s="62">
        <f t="shared" si="30"/>
        <v>0</v>
      </c>
      <c r="Y104" s="63" t="str">
        <f t="shared" si="22"/>
        <v/>
      </c>
      <c r="Z104" s="133">
        <f t="shared" si="23"/>
        <v>0</v>
      </c>
      <c r="AA104" s="139">
        <f t="shared" si="24"/>
        <v>0</v>
      </c>
      <c r="AB104" s="126"/>
      <c r="AC104" s="302"/>
      <c r="AD104" s="302"/>
      <c r="AF104" s="369">
        <f t="shared" si="31"/>
        <v>0</v>
      </c>
    </row>
    <row r="105" spans="1:32" s="22" customFormat="1" ht="24.75" customHeight="1" hidden="1" outlineLevel="1">
      <c r="A105" s="177">
        <v>102</v>
      </c>
      <c r="B105" s="334"/>
      <c r="C105" s="334"/>
      <c r="D105" s="334"/>
      <c r="E105" s="335"/>
      <c r="F105" s="336"/>
      <c r="G105" s="337"/>
      <c r="H105" s="338"/>
      <c r="I105" s="338"/>
      <c r="J105" s="339"/>
      <c r="K105" s="340">
        <f t="shared" si="17"/>
        <v>0</v>
      </c>
      <c r="L105" s="341">
        <f t="shared" si="25"/>
        <v>0</v>
      </c>
      <c r="M105" s="342">
        <f t="shared" si="26"/>
        <v>0</v>
      </c>
      <c r="N105" s="284" t="str">
        <f t="shared" si="18"/>
        <v/>
      </c>
      <c r="O105" s="280">
        <f t="shared" si="19"/>
        <v>0</v>
      </c>
      <c r="P105" s="279">
        <f t="shared" si="20"/>
        <v>0</v>
      </c>
      <c r="Q105" s="62">
        <f t="shared" si="27"/>
        <v>0</v>
      </c>
      <c r="R105" s="281" t="str">
        <f t="shared" si="28"/>
        <v/>
      </c>
      <c r="S105" s="276">
        <f t="shared" si="21"/>
        <v>0</v>
      </c>
      <c r="T105" s="101">
        <f t="shared" si="29"/>
        <v>0</v>
      </c>
      <c r="U105" s="122"/>
      <c r="V105" s="307"/>
      <c r="W105" s="131">
        <f t="shared" si="32"/>
        <v>0</v>
      </c>
      <c r="X105" s="62">
        <f t="shared" si="30"/>
        <v>0</v>
      </c>
      <c r="Y105" s="63" t="str">
        <f t="shared" si="22"/>
        <v/>
      </c>
      <c r="Z105" s="133">
        <f t="shared" si="23"/>
        <v>0</v>
      </c>
      <c r="AA105" s="139">
        <f t="shared" si="24"/>
        <v>0</v>
      </c>
      <c r="AB105" s="126"/>
      <c r="AC105" s="302"/>
      <c r="AD105" s="302"/>
      <c r="AF105" s="369">
        <f t="shared" si="31"/>
        <v>0</v>
      </c>
    </row>
    <row r="106" spans="1:32" s="22" customFormat="1" ht="24.75" customHeight="1" hidden="1" outlineLevel="1">
      <c r="A106" s="177">
        <v>103</v>
      </c>
      <c r="B106" s="334"/>
      <c r="C106" s="334"/>
      <c r="D106" s="334"/>
      <c r="E106" s="335"/>
      <c r="F106" s="336"/>
      <c r="G106" s="337"/>
      <c r="H106" s="338"/>
      <c r="I106" s="338"/>
      <c r="J106" s="339"/>
      <c r="K106" s="340">
        <f t="shared" si="17"/>
        <v>0</v>
      </c>
      <c r="L106" s="341">
        <f t="shared" si="25"/>
        <v>0</v>
      </c>
      <c r="M106" s="342">
        <f t="shared" si="26"/>
        <v>0</v>
      </c>
      <c r="N106" s="284" t="str">
        <f t="shared" si="18"/>
        <v/>
      </c>
      <c r="O106" s="280">
        <f t="shared" si="19"/>
        <v>0</v>
      </c>
      <c r="P106" s="279">
        <f t="shared" si="20"/>
        <v>0</v>
      </c>
      <c r="Q106" s="62">
        <f t="shared" si="27"/>
        <v>0</v>
      </c>
      <c r="R106" s="281" t="str">
        <f t="shared" si="28"/>
        <v/>
      </c>
      <c r="S106" s="276">
        <f t="shared" si="21"/>
        <v>0</v>
      </c>
      <c r="T106" s="101">
        <f t="shared" si="29"/>
        <v>0</v>
      </c>
      <c r="U106" s="122"/>
      <c r="V106" s="307"/>
      <c r="W106" s="131">
        <f t="shared" si="32"/>
        <v>0</v>
      </c>
      <c r="X106" s="62">
        <f t="shared" si="30"/>
        <v>0</v>
      </c>
      <c r="Y106" s="63" t="str">
        <f t="shared" si="22"/>
        <v/>
      </c>
      <c r="Z106" s="133">
        <f t="shared" si="23"/>
        <v>0</v>
      </c>
      <c r="AA106" s="139">
        <f t="shared" si="24"/>
        <v>0</v>
      </c>
      <c r="AB106" s="126"/>
      <c r="AC106" s="302"/>
      <c r="AD106" s="302"/>
      <c r="AF106" s="369">
        <f t="shared" si="31"/>
        <v>0</v>
      </c>
    </row>
    <row r="107" spans="1:32" s="22" customFormat="1" ht="24.75" customHeight="1" hidden="1" outlineLevel="1">
      <c r="A107" s="177">
        <v>104</v>
      </c>
      <c r="B107" s="334"/>
      <c r="C107" s="334"/>
      <c r="D107" s="334"/>
      <c r="E107" s="335"/>
      <c r="F107" s="336"/>
      <c r="G107" s="337"/>
      <c r="H107" s="338"/>
      <c r="I107" s="338"/>
      <c r="J107" s="339"/>
      <c r="K107" s="340">
        <f t="shared" si="17"/>
        <v>0</v>
      </c>
      <c r="L107" s="341">
        <f t="shared" si="25"/>
        <v>0</v>
      </c>
      <c r="M107" s="342">
        <f t="shared" si="26"/>
        <v>0</v>
      </c>
      <c r="N107" s="284" t="str">
        <f t="shared" si="18"/>
        <v/>
      </c>
      <c r="O107" s="280">
        <f t="shared" si="19"/>
        <v>0</v>
      </c>
      <c r="P107" s="279">
        <f t="shared" si="20"/>
        <v>0</v>
      </c>
      <c r="Q107" s="62">
        <f t="shared" si="27"/>
        <v>0</v>
      </c>
      <c r="R107" s="281" t="str">
        <f t="shared" si="28"/>
        <v/>
      </c>
      <c r="S107" s="276">
        <f t="shared" si="21"/>
        <v>0</v>
      </c>
      <c r="T107" s="101">
        <f t="shared" si="29"/>
        <v>0</v>
      </c>
      <c r="U107" s="122"/>
      <c r="V107" s="307"/>
      <c r="W107" s="131">
        <f t="shared" si="32"/>
        <v>0</v>
      </c>
      <c r="X107" s="62">
        <f t="shared" si="30"/>
        <v>0</v>
      </c>
      <c r="Y107" s="63" t="str">
        <f t="shared" si="22"/>
        <v/>
      </c>
      <c r="Z107" s="133">
        <f t="shared" si="23"/>
        <v>0</v>
      </c>
      <c r="AA107" s="139">
        <f t="shared" si="24"/>
        <v>0</v>
      </c>
      <c r="AB107" s="126"/>
      <c r="AC107" s="302"/>
      <c r="AD107" s="302"/>
      <c r="AF107" s="369">
        <f t="shared" si="31"/>
        <v>0</v>
      </c>
    </row>
    <row r="108" spans="1:32" s="22" customFormat="1" ht="24.75" customHeight="1" hidden="1" outlineLevel="1">
      <c r="A108" s="177">
        <v>105</v>
      </c>
      <c r="B108" s="334"/>
      <c r="C108" s="334"/>
      <c r="D108" s="334"/>
      <c r="E108" s="335"/>
      <c r="F108" s="336"/>
      <c r="G108" s="337"/>
      <c r="H108" s="338"/>
      <c r="I108" s="338"/>
      <c r="J108" s="339"/>
      <c r="K108" s="340">
        <f t="shared" si="17"/>
        <v>0</v>
      </c>
      <c r="L108" s="341">
        <f t="shared" si="25"/>
        <v>0</v>
      </c>
      <c r="M108" s="342">
        <f t="shared" si="26"/>
        <v>0</v>
      </c>
      <c r="N108" s="284" t="str">
        <f t="shared" si="18"/>
        <v/>
      </c>
      <c r="O108" s="280">
        <f t="shared" si="19"/>
        <v>0</v>
      </c>
      <c r="P108" s="279">
        <f t="shared" si="20"/>
        <v>0</v>
      </c>
      <c r="Q108" s="62">
        <f t="shared" si="27"/>
        <v>0</v>
      </c>
      <c r="R108" s="281" t="str">
        <f t="shared" si="28"/>
        <v/>
      </c>
      <c r="S108" s="276">
        <f t="shared" si="21"/>
        <v>0</v>
      </c>
      <c r="T108" s="101">
        <f t="shared" si="29"/>
        <v>0</v>
      </c>
      <c r="U108" s="122"/>
      <c r="V108" s="307"/>
      <c r="W108" s="131">
        <f t="shared" si="32"/>
        <v>0</v>
      </c>
      <c r="X108" s="62">
        <f t="shared" si="30"/>
        <v>0</v>
      </c>
      <c r="Y108" s="63" t="str">
        <f t="shared" si="22"/>
        <v/>
      </c>
      <c r="Z108" s="133">
        <f t="shared" si="23"/>
        <v>0</v>
      </c>
      <c r="AA108" s="139">
        <f t="shared" si="24"/>
        <v>0</v>
      </c>
      <c r="AB108" s="126"/>
      <c r="AC108" s="302"/>
      <c r="AD108" s="302"/>
      <c r="AF108" s="369">
        <f t="shared" si="31"/>
        <v>0</v>
      </c>
    </row>
    <row r="109" spans="1:32" s="22" customFormat="1" ht="24.75" customHeight="1" hidden="1" outlineLevel="1">
      <c r="A109" s="177">
        <v>106</v>
      </c>
      <c r="B109" s="334"/>
      <c r="C109" s="334"/>
      <c r="D109" s="334"/>
      <c r="E109" s="335"/>
      <c r="F109" s="336"/>
      <c r="G109" s="337"/>
      <c r="H109" s="338"/>
      <c r="I109" s="338"/>
      <c r="J109" s="339"/>
      <c r="K109" s="340">
        <f t="shared" si="17"/>
        <v>0</v>
      </c>
      <c r="L109" s="341">
        <f t="shared" si="25"/>
        <v>0</v>
      </c>
      <c r="M109" s="342">
        <f t="shared" si="26"/>
        <v>0</v>
      </c>
      <c r="N109" s="284" t="str">
        <f t="shared" si="18"/>
        <v/>
      </c>
      <c r="O109" s="280">
        <f t="shared" si="19"/>
        <v>0</v>
      </c>
      <c r="P109" s="279">
        <f t="shared" si="20"/>
        <v>0</v>
      </c>
      <c r="Q109" s="62">
        <f t="shared" si="27"/>
        <v>0</v>
      </c>
      <c r="R109" s="281" t="str">
        <f t="shared" si="28"/>
        <v/>
      </c>
      <c r="S109" s="276">
        <f t="shared" si="21"/>
        <v>0</v>
      </c>
      <c r="T109" s="101">
        <f t="shared" si="29"/>
        <v>0</v>
      </c>
      <c r="U109" s="122"/>
      <c r="V109" s="307"/>
      <c r="W109" s="131">
        <f t="shared" si="32"/>
        <v>0</v>
      </c>
      <c r="X109" s="62">
        <f t="shared" si="30"/>
        <v>0</v>
      </c>
      <c r="Y109" s="63" t="str">
        <f t="shared" si="22"/>
        <v/>
      </c>
      <c r="Z109" s="133">
        <f t="shared" si="23"/>
        <v>0</v>
      </c>
      <c r="AA109" s="139">
        <f t="shared" si="24"/>
        <v>0</v>
      </c>
      <c r="AB109" s="126"/>
      <c r="AC109" s="302"/>
      <c r="AD109" s="302"/>
      <c r="AF109" s="369">
        <f t="shared" si="31"/>
        <v>0</v>
      </c>
    </row>
    <row r="110" spans="1:32" s="22" customFormat="1" ht="24.75" customHeight="1" hidden="1" outlineLevel="1">
      <c r="A110" s="177">
        <v>107</v>
      </c>
      <c r="B110" s="334"/>
      <c r="C110" s="334"/>
      <c r="D110" s="334"/>
      <c r="E110" s="335"/>
      <c r="F110" s="336"/>
      <c r="G110" s="337"/>
      <c r="H110" s="338"/>
      <c r="I110" s="338"/>
      <c r="J110" s="339"/>
      <c r="K110" s="340">
        <f t="shared" si="17"/>
        <v>0</v>
      </c>
      <c r="L110" s="341">
        <f t="shared" si="25"/>
        <v>0</v>
      </c>
      <c r="M110" s="342">
        <f t="shared" si="26"/>
        <v>0</v>
      </c>
      <c r="N110" s="284" t="str">
        <f t="shared" si="18"/>
        <v/>
      </c>
      <c r="O110" s="280">
        <f t="shared" si="19"/>
        <v>0</v>
      </c>
      <c r="P110" s="279">
        <f t="shared" si="20"/>
        <v>0</v>
      </c>
      <c r="Q110" s="62">
        <f t="shared" si="27"/>
        <v>0</v>
      </c>
      <c r="R110" s="281" t="str">
        <f t="shared" si="28"/>
        <v/>
      </c>
      <c r="S110" s="276">
        <f t="shared" si="21"/>
        <v>0</v>
      </c>
      <c r="T110" s="101">
        <f t="shared" si="29"/>
        <v>0</v>
      </c>
      <c r="U110" s="122"/>
      <c r="V110" s="307"/>
      <c r="W110" s="131">
        <f t="shared" si="32"/>
        <v>0</v>
      </c>
      <c r="X110" s="62">
        <f t="shared" si="30"/>
        <v>0</v>
      </c>
      <c r="Y110" s="63" t="str">
        <f t="shared" si="22"/>
        <v/>
      </c>
      <c r="Z110" s="133">
        <f t="shared" si="23"/>
        <v>0</v>
      </c>
      <c r="AA110" s="139">
        <f t="shared" si="24"/>
        <v>0</v>
      </c>
      <c r="AB110" s="126"/>
      <c r="AC110" s="302"/>
      <c r="AD110" s="302"/>
      <c r="AF110" s="369">
        <f t="shared" si="31"/>
        <v>0</v>
      </c>
    </row>
    <row r="111" spans="1:32" s="22" customFormat="1" ht="24.75" customHeight="1" hidden="1" outlineLevel="1">
      <c r="A111" s="177">
        <v>108</v>
      </c>
      <c r="B111" s="334"/>
      <c r="C111" s="334"/>
      <c r="D111" s="334"/>
      <c r="E111" s="335"/>
      <c r="F111" s="336"/>
      <c r="G111" s="337"/>
      <c r="H111" s="338"/>
      <c r="I111" s="338"/>
      <c r="J111" s="339"/>
      <c r="K111" s="340">
        <f t="shared" si="17"/>
        <v>0</v>
      </c>
      <c r="L111" s="341">
        <f t="shared" si="25"/>
        <v>0</v>
      </c>
      <c r="M111" s="342">
        <f t="shared" si="26"/>
        <v>0</v>
      </c>
      <c r="N111" s="284" t="str">
        <f t="shared" si="18"/>
        <v/>
      </c>
      <c r="O111" s="280">
        <f t="shared" si="19"/>
        <v>0</v>
      </c>
      <c r="P111" s="279">
        <f t="shared" si="20"/>
        <v>0</v>
      </c>
      <c r="Q111" s="62">
        <f t="shared" si="27"/>
        <v>0</v>
      </c>
      <c r="R111" s="281" t="str">
        <f t="shared" si="28"/>
        <v/>
      </c>
      <c r="S111" s="276">
        <f t="shared" si="21"/>
        <v>0</v>
      </c>
      <c r="T111" s="101">
        <f t="shared" si="29"/>
        <v>0</v>
      </c>
      <c r="U111" s="122"/>
      <c r="V111" s="307"/>
      <c r="W111" s="131">
        <f t="shared" si="32"/>
        <v>0</v>
      </c>
      <c r="X111" s="62">
        <f t="shared" si="30"/>
        <v>0</v>
      </c>
      <c r="Y111" s="63" t="str">
        <f t="shared" si="22"/>
        <v/>
      </c>
      <c r="Z111" s="133">
        <f t="shared" si="23"/>
        <v>0</v>
      </c>
      <c r="AA111" s="139">
        <f t="shared" si="24"/>
        <v>0</v>
      </c>
      <c r="AB111" s="126"/>
      <c r="AC111" s="302"/>
      <c r="AD111" s="302"/>
      <c r="AF111" s="369">
        <f t="shared" si="31"/>
        <v>0</v>
      </c>
    </row>
    <row r="112" spans="1:32" s="22" customFormat="1" ht="24.75" customHeight="1" hidden="1" outlineLevel="1">
      <c r="A112" s="177">
        <v>109</v>
      </c>
      <c r="B112" s="334"/>
      <c r="C112" s="334"/>
      <c r="D112" s="334"/>
      <c r="E112" s="335"/>
      <c r="F112" s="336"/>
      <c r="G112" s="337"/>
      <c r="H112" s="338"/>
      <c r="I112" s="338"/>
      <c r="J112" s="339"/>
      <c r="K112" s="340">
        <f t="shared" si="17"/>
        <v>0</v>
      </c>
      <c r="L112" s="341">
        <f t="shared" si="25"/>
        <v>0</v>
      </c>
      <c r="M112" s="342">
        <f t="shared" si="26"/>
        <v>0</v>
      </c>
      <c r="N112" s="284" t="str">
        <f t="shared" si="18"/>
        <v/>
      </c>
      <c r="O112" s="280">
        <f t="shared" si="19"/>
        <v>0</v>
      </c>
      <c r="P112" s="279">
        <f t="shared" si="20"/>
        <v>0</v>
      </c>
      <c r="Q112" s="62">
        <f t="shared" si="27"/>
        <v>0</v>
      </c>
      <c r="R112" s="281" t="str">
        <f t="shared" si="28"/>
        <v/>
      </c>
      <c r="S112" s="276">
        <f t="shared" si="21"/>
        <v>0</v>
      </c>
      <c r="T112" s="101">
        <f t="shared" si="29"/>
        <v>0</v>
      </c>
      <c r="U112" s="122"/>
      <c r="V112" s="307"/>
      <c r="W112" s="131">
        <f t="shared" si="32"/>
        <v>0</v>
      </c>
      <c r="X112" s="62">
        <f t="shared" si="30"/>
        <v>0</v>
      </c>
      <c r="Y112" s="63" t="str">
        <f t="shared" si="22"/>
        <v/>
      </c>
      <c r="Z112" s="133">
        <f t="shared" si="23"/>
        <v>0</v>
      </c>
      <c r="AA112" s="139">
        <f t="shared" si="24"/>
        <v>0</v>
      </c>
      <c r="AB112" s="126"/>
      <c r="AC112" s="302"/>
      <c r="AD112" s="302"/>
      <c r="AF112" s="369">
        <f t="shared" si="31"/>
        <v>0</v>
      </c>
    </row>
    <row r="113" spans="1:32" s="22" customFormat="1" ht="24.75" customHeight="1" hidden="1" outlineLevel="1">
      <c r="A113" s="177">
        <v>110</v>
      </c>
      <c r="B113" s="334"/>
      <c r="C113" s="334"/>
      <c r="D113" s="334"/>
      <c r="E113" s="335"/>
      <c r="F113" s="336"/>
      <c r="G113" s="337"/>
      <c r="H113" s="338"/>
      <c r="I113" s="338"/>
      <c r="J113" s="339"/>
      <c r="K113" s="340">
        <f t="shared" si="17"/>
        <v>0</v>
      </c>
      <c r="L113" s="341">
        <f t="shared" si="25"/>
        <v>0</v>
      </c>
      <c r="M113" s="342">
        <f t="shared" si="26"/>
        <v>0</v>
      </c>
      <c r="N113" s="284" t="str">
        <f t="shared" si="18"/>
        <v/>
      </c>
      <c r="O113" s="280">
        <f t="shared" si="19"/>
        <v>0</v>
      </c>
      <c r="P113" s="279">
        <f t="shared" si="20"/>
        <v>0</v>
      </c>
      <c r="Q113" s="62">
        <f t="shared" si="27"/>
        <v>0</v>
      </c>
      <c r="R113" s="281" t="str">
        <f t="shared" si="28"/>
        <v/>
      </c>
      <c r="S113" s="276">
        <f t="shared" si="21"/>
        <v>0</v>
      </c>
      <c r="T113" s="101">
        <f t="shared" si="29"/>
        <v>0</v>
      </c>
      <c r="U113" s="122"/>
      <c r="V113" s="307"/>
      <c r="W113" s="131">
        <f t="shared" si="32"/>
        <v>0</v>
      </c>
      <c r="X113" s="62">
        <f t="shared" si="30"/>
        <v>0</v>
      </c>
      <c r="Y113" s="63" t="str">
        <f t="shared" si="22"/>
        <v/>
      </c>
      <c r="Z113" s="133">
        <f t="shared" si="23"/>
        <v>0</v>
      </c>
      <c r="AA113" s="139">
        <f t="shared" si="24"/>
        <v>0</v>
      </c>
      <c r="AB113" s="126"/>
      <c r="AC113" s="302"/>
      <c r="AD113" s="302"/>
      <c r="AF113" s="369">
        <f t="shared" si="31"/>
        <v>0</v>
      </c>
    </row>
    <row r="114" spans="1:32" s="22" customFormat="1" ht="24.75" customHeight="1" hidden="1" outlineLevel="1">
      <c r="A114" s="177">
        <v>111</v>
      </c>
      <c r="B114" s="334"/>
      <c r="C114" s="334"/>
      <c r="D114" s="334"/>
      <c r="E114" s="335"/>
      <c r="F114" s="336"/>
      <c r="G114" s="337"/>
      <c r="H114" s="338"/>
      <c r="I114" s="338"/>
      <c r="J114" s="339"/>
      <c r="K114" s="340">
        <f t="shared" si="17"/>
        <v>0</v>
      </c>
      <c r="L114" s="341">
        <f t="shared" si="25"/>
        <v>0</v>
      </c>
      <c r="M114" s="342">
        <f t="shared" si="26"/>
        <v>0</v>
      </c>
      <c r="N114" s="284" t="str">
        <f t="shared" si="18"/>
        <v/>
      </c>
      <c r="O114" s="280">
        <f t="shared" si="19"/>
        <v>0</v>
      </c>
      <c r="P114" s="279">
        <f t="shared" si="20"/>
        <v>0</v>
      </c>
      <c r="Q114" s="62">
        <f t="shared" si="27"/>
        <v>0</v>
      </c>
      <c r="R114" s="281" t="str">
        <f t="shared" si="28"/>
        <v/>
      </c>
      <c r="S114" s="276">
        <f t="shared" si="21"/>
        <v>0</v>
      </c>
      <c r="T114" s="101">
        <f t="shared" si="29"/>
        <v>0</v>
      </c>
      <c r="U114" s="122"/>
      <c r="V114" s="307"/>
      <c r="W114" s="131">
        <f t="shared" si="32"/>
        <v>0</v>
      </c>
      <c r="X114" s="62">
        <f t="shared" si="30"/>
        <v>0</v>
      </c>
      <c r="Y114" s="63" t="str">
        <f t="shared" si="22"/>
        <v/>
      </c>
      <c r="Z114" s="133">
        <f t="shared" si="23"/>
        <v>0</v>
      </c>
      <c r="AA114" s="139">
        <f t="shared" si="24"/>
        <v>0</v>
      </c>
      <c r="AB114" s="126"/>
      <c r="AC114" s="302"/>
      <c r="AD114" s="302"/>
      <c r="AF114" s="369">
        <f t="shared" si="31"/>
        <v>0</v>
      </c>
    </row>
    <row r="115" spans="1:32" s="22" customFormat="1" ht="24.75" customHeight="1" hidden="1" outlineLevel="1">
      <c r="A115" s="177">
        <v>112</v>
      </c>
      <c r="B115" s="334"/>
      <c r="C115" s="334"/>
      <c r="D115" s="334"/>
      <c r="E115" s="335"/>
      <c r="F115" s="336"/>
      <c r="G115" s="337"/>
      <c r="H115" s="338"/>
      <c r="I115" s="338"/>
      <c r="J115" s="339"/>
      <c r="K115" s="340">
        <f t="shared" si="17"/>
        <v>0</v>
      </c>
      <c r="L115" s="341">
        <f t="shared" si="25"/>
        <v>0</v>
      </c>
      <c r="M115" s="342">
        <f t="shared" si="26"/>
        <v>0</v>
      </c>
      <c r="N115" s="284" t="str">
        <f t="shared" si="18"/>
        <v/>
      </c>
      <c r="O115" s="280">
        <f t="shared" si="19"/>
        <v>0</v>
      </c>
      <c r="P115" s="279">
        <f t="shared" si="20"/>
        <v>0</v>
      </c>
      <c r="Q115" s="62">
        <f t="shared" si="27"/>
        <v>0</v>
      </c>
      <c r="R115" s="281" t="str">
        <f t="shared" si="28"/>
        <v/>
      </c>
      <c r="S115" s="276">
        <f t="shared" si="21"/>
        <v>0</v>
      </c>
      <c r="T115" s="101">
        <f t="shared" si="29"/>
        <v>0</v>
      </c>
      <c r="U115" s="122"/>
      <c r="V115" s="307"/>
      <c r="W115" s="131">
        <f t="shared" si="32"/>
        <v>0</v>
      </c>
      <c r="X115" s="62">
        <f t="shared" si="30"/>
        <v>0</v>
      </c>
      <c r="Y115" s="63" t="str">
        <f t="shared" si="22"/>
        <v/>
      </c>
      <c r="Z115" s="133">
        <f t="shared" si="23"/>
        <v>0</v>
      </c>
      <c r="AA115" s="139">
        <f t="shared" si="24"/>
        <v>0</v>
      </c>
      <c r="AB115" s="126"/>
      <c r="AC115" s="302"/>
      <c r="AD115" s="302"/>
      <c r="AF115" s="369">
        <f t="shared" si="31"/>
        <v>0</v>
      </c>
    </row>
    <row r="116" spans="1:32" s="22" customFormat="1" ht="24.75" customHeight="1" hidden="1" outlineLevel="1">
      <c r="A116" s="177">
        <v>113</v>
      </c>
      <c r="B116" s="334"/>
      <c r="C116" s="334"/>
      <c r="D116" s="334"/>
      <c r="E116" s="335"/>
      <c r="F116" s="336"/>
      <c r="G116" s="337"/>
      <c r="H116" s="338"/>
      <c r="I116" s="338"/>
      <c r="J116" s="339"/>
      <c r="K116" s="340">
        <f t="shared" si="17"/>
        <v>0</v>
      </c>
      <c r="L116" s="341">
        <f t="shared" si="25"/>
        <v>0</v>
      </c>
      <c r="M116" s="342">
        <f t="shared" si="26"/>
        <v>0</v>
      </c>
      <c r="N116" s="284" t="str">
        <f t="shared" si="18"/>
        <v/>
      </c>
      <c r="O116" s="280">
        <f t="shared" si="19"/>
        <v>0</v>
      </c>
      <c r="P116" s="279">
        <f t="shared" si="20"/>
        <v>0</v>
      </c>
      <c r="Q116" s="62">
        <f t="shared" si="27"/>
        <v>0</v>
      </c>
      <c r="R116" s="281" t="str">
        <f t="shared" si="28"/>
        <v/>
      </c>
      <c r="S116" s="276">
        <f t="shared" si="21"/>
        <v>0</v>
      </c>
      <c r="T116" s="101">
        <f t="shared" si="29"/>
        <v>0</v>
      </c>
      <c r="U116" s="122"/>
      <c r="V116" s="307"/>
      <c r="W116" s="131">
        <f t="shared" si="32"/>
        <v>0</v>
      </c>
      <c r="X116" s="62">
        <f t="shared" si="30"/>
        <v>0</v>
      </c>
      <c r="Y116" s="63" t="str">
        <f t="shared" si="22"/>
        <v/>
      </c>
      <c r="Z116" s="133">
        <f t="shared" si="23"/>
        <v>0</v>
      </c>
      <c r="AA116" s="139">
        <f t="shared" si="24"/>
        <v>0</v>
      </c>
      <c r="AB116" s="126"/>
      <c r="AC116" s="302"/>
      <c r="AD116" s="302"/>
      <c r="AF116" s="369">
        <f t="shared" si="31"/>
        <v>0</v>
      </c>
    </row>
    <row r="117" spans="1:32" s="22" customFormat="1" ht="24.75" customHeight="1" hidden="1" outlineLevel="1">
      <c r="A117" s="177">
        <v>114</v>
      </c>
      <c r="B117" s="334"/>
      <c r="C117" s="334"/>
      <c r="D117" s="334"/>
      <c r="E117" s="335"/>
      <c r="F117" s="336"/>
      <c r="G117" s="337"/>
      <c r="H117" s="338"/>
      <c r="I117" s="338"/>
      <c r="J117" s="339"/>
      <c r="K117" s="340">
        <f t="shared" si="17"/>
        <v>0</v>
      </c>
      <c r="L117" s="341">
        <f t="shared" si="25"/>
        <v>0</v>
      </c>
      <c r="M117" s="342">
        <f t="shared" si="26"/>
        <v>0</v>
      </c>
      <c r="N117" s="284" t="str">
        <f t="shared" si="18"/>
        <v/>
      </c>
      <c r="O117" s="280">
        <f t="shared" si="19"/>
        <v>0</v>
      </c>
      <c r="P117" s="279">
        <f t="shared" si="20"/>
        <v>0</v>
      </c>
      <c r="Q117" s="62">
        <f t="shared" si="27"/>
        <v>0</v>
      </c>
      <c r="R117" s="281" t="str">
        <f t="shared" si="28"/>
        <v/>
      </c>
      <c r="S117" s="276">
        <f t="shared" si="21"/>
        <v>0</v>
      </c>
      <c r="T117" s="101">
        <f t="shared" si="29"/>
        <v>0</v>
      </c>
      <c r="U117" s="122"/>
      <c r="V117" s="307"/>
      <c r="W117" s="131">
        <f t="shared" si="32"/>
        <v>0</v>
      </c>
      <c r="X117" s="62">
        <f t="shared" si="30"/>
        <v>0</v>
      </c>
      <c r="Y117" s="63" t="str">
        <f t="shared" si="22"/>
        <v/>
      </c>
      <c r="Z117" s="133">
        <f t="shared" si="23"/>
        <v>0</v>
      </c>
      <c r="AA117" s="139">
        <f t="shared" si="24"/>
        <v>0</v>
      </c>
      <c r="AB117" s="126"/>
      <c r="AC117" s="302"/>
      <c r="AD117" s="302"/>
      <c r="AF117" s="369">
        <f t="shared" si="31"/>
        <v>0</v>
      </c>
    </row>
    <row r="118" spans="1:32" s="22" customFormat="1" ht="24.75" customHeight="1" hidden="1" outlineLevel="1">
      <c r="A118" s="177">
        <v>115</v>
      </c>
      <c r="B118" s="334"/>
      <c r="C118" s="334"/>
      <c r="D118" s="334"/>
      <c r="E118" s="335"/>
      <c r="F118" s="336"/>
      <c r="G118" s="337"/>
      <c r="H118" s="338"/>
      <c r="I118" s="338"/>
      <c r="J118" s="339"/>
      <c r="K118" s="340">
        <f t="shared" si="17"/>
        <v>0</v>
      </c>
      <c r="L118" s="341">
        <f t="shared" si="25"/>
        <v>0</v>
      </c>
      <c r="M118" s="342">
        <f t="shared" si="26"/>
        <v>0</v>
      </c>
      <c r="N118" s="284" t="str">
        <f t="shared" si="18"/>
        <v/>
      </c>
      <c r="O118" s="280">
        <f t="shared" si="19"/>
        <v>0</v>
      </c>
      <c r="P118" s="279">
        <f t="shared" si="20"/>
        <v>0</v>
      </c>
      <c r="Q118" s="62">
        <f t="shared" si="27"/>
        <v>0</v>
      </c>
      <c r="R118" s="281" t="str">
        <f t="shared" si="28"/>
        <v/>
      </c>
      <c r="S118" s="276">
        <f t="shared" si="21"/>
        <v>0</v>
      </c>
      <c r="T118" s="101">
        <f t="shared" si="29"/>
        <v>0</v>
      </c>
      <c r="U118" s="122"/>
      <c r="V118" s="307"/>
      <c r="W118" s="131">
        <f t="shared" si="32"/>
        <v>0</v>
      </c>
      <c r="X118" s="62">
        <f t="shared" si="30"/>
        <v>0</v>
      </c>
      <c r="Y118" s="63" t="str">
        <f t="shared" si="22"/>
        <v/>
      </c>
      <c r="Z118" s="133">
        <f t="shared" si="23"/>
        <v>0</v>
      </c>
      <c r="AA118" s="139">
        <f t="shared" si="24"/>
        <v>0</v>
      </c>
      <c r="AB118" s="126"/>
      <c r="AC118" s="302"/>
      <c r="AD118" s="302"/>
      <c r="AF118" s="369">
        <f t="shared" si="31"/>
        <v>0</v>
      </c>
    </row>
    <row r="119" spans="1:32" s="22" customFormat="1" ht="24.75" customHeight="1" hidden="1" outlineLevel="1">
      <c r="A119" s="177">
        <v>116</v>
      </c>
      <c r="B119" s="334"/>
      <c r="C119" s="334"/>
      <c r="D119" s="334"/>
      <c r="E119" s="335"/>
      <c r="F119" s="336"/>
      <c r="G119" s="337"/>
      <c r="H119" s="338"/>
      <c r="I119" s="338"/>
      <c r="J119" s="339"/>
      <c r="K119" s="340">
        <f t="shared" si="17"/>
        <v>0</v>
      </c>
      <c r="L119" s="341">
        <f t="shared" si="25"/>
        <v>0</v>
      </c>
      <c r="M119" s="342">
        <f t="shared" si="26"/>
        <v>0</v>
      </c>
      <c r="N119" s="284" t="str">
        <f t="shared" si="18"/>
        <v/>
      </c>
      <c r="O119" s="280">
        <f t="shared" si="19"/>
        <v>0</v>
      </c>
      <c r="P119" s="279">
        <f t="shared" si="20"/>
        <v>0</v>
      </c>
      <c r="Q119" s="62">
        <f t="shared" si="27"/>
        <v>0</v>
      </c>
      <c r="R119" s="281" t="str">
        <f t="shared" si="28"/>
        <v/>
      </c>
      <c r="S119" s="276">
        <f t="shared" si="21"/>
        <v>0</v>
      </c>
      <c r="T119" s="101">
        <f t="shared" si="29"/>
        <v>0</v>
      </c>
      <c r="U119" s="122"/>
      <c r="V119" s="307"/>
      <c r="W119" s="131">
        <f t="shared" si="32"/>
        <v>0</v>
      </c>
      <c r="X119" s="62">
        <f t="shared" si="30"/>
        <v>0</v>
      </c>
      <c r="Y119" s="63" t="str">
        <f t="shared" si="22"/>
        <v/>
      </c>
      <c r="Z119" s="133">
        <f t="shared" si="23"/>
        <v>0</v>
      </c>
      <c r="AA119" s="139">
        <f t="shared" si="24"/>
        <v>0</v>
      </c>
      <c r="AB119" s="126"/>
      <c r="AC119" s="302"/>
      <c r="AD119" s="302"/>
      <c r="AF119" s="369">
        <f t="shared" si="31"/>
        <v>0</v>
      </c>
    </row>
    <row r="120" spans="1:32" s="22" customFormat="1" ht="24.75" customHeight="1" hidden="1" outlineLevel="1">
      <c r="A120" s="177">
        <v>117</v>
      </c>
      <c r="B120" s="334"/>
      <c r="C120" s="334"/>
      <c r="D120" s="334"/>
      <c r="E120" s="335"/>
      <c r="F120" s="336"/>
      <c r="G120" s="337"/>
      <c r="H120" s="338"/>
      <c r="I120" s="338"/>
      <c r="J120" s="339"/>
      <c r="K120" s="340">
        <f t="shared" si="17"/>
        <v>0</v>
      </c>
      <c r="L120" s="341">
        <f t="shared" si="25"/>
        <v>0</v>
      </c>
      <c r="M120" s="342">
        <f t="shared" si="26"/>
        <v>0</v>
      </c>
      <c r="N120" s="284" t="str">
        <f t="shared" si="18"/>
        <v/>
      </c>
      <c r="O120" s="280">
        <f t="shared" si="19"/>
        <v>0</v>
      </c>
      <c r="P120" s="279">
        <f t="shared" si="20"/>
        <v>0</v>
      </c>
      <c r="Q120" s="62">
        <f t="shared" si="27"/>
        <v>0</v>
      </c>
      <c r="R120" s="281" t="str">
        <f t="shared" si="28"/>
        <v/>
      </c>
      <c r="S120" s="276">
        <f t="shared" si="21"/>
        <v>0</v>
      </c>
      <c r="T120" s="101">
        <f t="shared" si="29"/>
        <v>0</v>
      </c>
      <c r="U120" s="122"/>
      <c r="V120" s="307"/>
      <c r="W120" s="131">
        <f t="shared" si="32"/>
        <v>0</v>
      </c>
      <c r="X120" s="62">
        <f t="shared" si="30"/>
        <v>0</v>
      </c>
      <c r="Y120" s="63" t="str">
        <f t="shared" si="22"/>
        <v/>
      </c>
      <c r="Z120" s="133">
        <f t="shared" si="23"/>
        <v>0</v>
      </c>
      <c r="AA120" s="139">
        <f t="shared" si="24"/>
        <v>0</v>
      </c>
      <c r="AB120" s="126"/>
      <c r="AC120" s="302"/>
      <c r="AD120" s="302"/>
      <c r="AF120" s="369">
        <f t="shared" si="31"/>
        <v>0</v>
      </c>
    </row>
    <row r="121" spans="1:32" s="22" customFormat="1" ht="24.75" customHeight="1" hidden="1" outlineLevel="1">
      <c r="A121" s="177">
        <v>118</v>
      </c>
      <c r="B121" s="334"/>
      <c r="C121" s="334"/>
      <c r="D121" s="334"/>
      <c r="E121" s="335"/>
      <c r="F121" s="336"/>
      <c r="G121" s="337"/>
      <c r="H121" s="338"/>
      <c r="I121" s="338"/>
      <c r="J121" s="339"/>
      <c r="K121" s="340">
        <f t="shared" si="17"/>
        <v>0</v>
      </c>
      <c r="L121" s="341">
        <f t="shared" si="25"/>
        <v>0</v>
      </c>
      <c r="M121" s="342">
        <f t="shared" si="26"/>
        <v>0</v>
      </c>
      <c r="N121" s="284" t="str">
        <f t="shared" si="18"/>
        <v/>
      </c>
      <c r="O121" s="280">
        <f t="shared" si="19"/>
        <v>0</v>
      </c>
      <c r="P121" s="279">
        <f t="shared" si="20"/>
        <v>0</v>
      </c>
      <c r="Q121" s="62">
        <f t="shared" si="27"/>
        <v>0</v>
      </c>
      <c r="R121" s="281" t="str">
        <f t="shared" si="28"/>
        <v/>
      </c>
      <c r="S121" s="276">
        <f t="shared" si="21"/>
        <v>0</v>
      </c>
      <c r="T121" s="101">
        <f t="shared" si="29"/>
        <v>0</v>
      </c>
      <c r="U121" s="122"/>
      <c r="V121" s="307"/>
      <c r="W121" s="131">
        <f t="shared" si="32"/>
        <v>0</v>
      </c>
      <c r="X121" s="62">
        <f t="shared" si="30"/>
        <v>0</v>
      </c>
      <c r="Y121" s="63" t="str">
        <f t="shared" si="22"/>
        <v/>
      </c>
      <c r="Z121" s="133">
        <f t="shared" si="23"/>
        <v>0</v>
      </c>
      <c r="AA121" s="139">
        <f t="shared" si="24"/>
        <v>0</v>
      </c>
      <c r="AB121" s="126"/>
      <c r="AC121" s="302"/>
      <c r="AD121" s="302"/>
      <c r="AF121" s="369">
        <f t="shared" si="31"/>
        <v>0</v>
      </c>
    </row>
    <row r="122" spans="1:32" s="22" customFormat="1" ht="24.75" customHeight="1" hidden="1" outlineLevel="1">
      <c r="A122" s="177">
        <v>119</v>
      </c>
      <c r="B122" s="334"/>
      <c r="C122" s="334"/>
      <c r="D122" s="334"/>
      <c r="E122" s="335"/>
      <c r="F122" s="336"/>
      <c r="G122" s="337"/>
      <c r="H122" s="338"/>
      <c r="I122" s="338"/>
      <c r="J122" s="339"/>
      <c r="K122" s="340">
        <f t="shared" si="17"/>
        <v>0</v>
      </c>
      <c r="L122" s="341">
        <f t="shared" si="25"/>
        <v>0</v>
      </c>
      <c r="M122" s="342">
        <f t="shared" si="26"/>
        <v>0</v>
      </c>
      <c r="N122" s="284" t="str">
        <f t="shared" si="18"/>
        <v/>
      </c>
      <c r="O122" s="280">
        <f t="shared" si="19"/>
        <v>0</v>
      </c>
      <c r="P122" s="279">
        <f t="shared" si="20"/>
        <v>0</v>
      </c>
      <c r="Q122" s="62">
        <f t="shared" si="27"/>
        <v>0</v>
      </c>
      <c r="R122" s="281" t="str">
        <f t="shared" si="28"/>
        <v/>
      </c>
      <c r="S122" s="276">
        <f t="shared" si="21"/>
        <v>0</v>
      </c>
      <c r="T122" s="101">
        <f t="shared" si="29"/>
        <v>0</v>
      </c>
      <c r="U122" s="122"/>
      <c r="V122" s="307"/>
      <c r="W122" s="131">
        <f t="shared" si="32"/>
        <v>0</v>
      </c>
      <c r="X122" s="62">
        <f t="shared" si="30"/>
        <v>0</v>
      </c>
      <c r="Y122" s="63" t="str">
        <f t="shared" si="22"/>
        <v/>
      </c>
      <c r="Z122" s="133">
        <f t="shared" si="23"/>
        <v>0</v>
      </c>
      <c r="AA122" s="139">
        <f t="shared" si="24"/>
        <v>0</v>
      </c>
      <c r="AB122" s="126"/>
      <c r="AC122" s="302"/>
      <c r="AD122" s="302"/>
      <c r="AF122" s="369">
        <f t="shared" si="31"/>
        <v>0</v>
      </c>
    </row>
    <row r="123" spans="1:32" s="22" customFormat="1" ht="24.75" customHeight="1" hidden="1" outlineLevel="1">
      <c r="A123" s="177">
        <v>120</v>
      </c>
      <c r="B123" s="334"/>
      <c r="C123" s="334"/>
      <c r="D123" s="334"/>
      <c r="E123" s="335"/>
      <c r="F123" s="336"/>
      <c r="G123" s="337"/>
      <c r="H123" s="338"/>
      <c r="I123" s="338"/>
      <c r="J123" s="339"/>
      <c r="K123" s="340">
        <f t="shared" si="17"/>
        <v>0</v>
      </c>
      <c r="L123" s="341">
        <f t="shared" si="25"/>
        <v>0</v>
      </c>
      <c r="M123" s="342">
        <f t="shared" si="26"/>
        <v>0</v>
      </c>
      <c r="N123" s="284" t="str">
        <f t="shared" si="18"/>
        <v/>
      </c>
      <c r="O123" s="280">
        <f t="shared" si="19"/>
        <v>0</v>
      </c>
      <c r="P123" s="279">
        <f t="shared" si="20"/>
        <v>0</v>
      </c>
      <c r="Q123" s="62">
        <f t="shared" si="27"/>
        <v>0</v>
      </c>
      <c r="R123" s="281" t="str">
        <f t="shared" si="28"/>
        <v/>
      </c>
      <c r="S123" s="276">
        <f t="shared" si="21"/>
        <v>0</v>
      </c>
      <c r="T123" s="101">
        <f t="shared" si="29"/>
        <v>0</v>
      </c>
      <c r="U123" s="122"/>
      <c r="V123" s="307"/>
      <c r="W123" s="131">
        <f t="shared" si="32"/>
        <v>0</v>
      </c>
      <c r="X123" s="62">
        <f t="shared" si="30"/>
        <v>0</v>
      </c>
      <c r="Y123" s="63" t="str">
        <f t="shared" si="22"/>
        <v/>
      </c>
      <c r="Z123" s="133">
        <f t="shared" si="23"/>
        <v>0</v>
      </c>
      <c r="AA123" s="139">
        <f t="shared" si="24"/>
        <v>0</v>
      </c>
      <c r="AB123" s="126"/>
      <c r="AC123" s="302"/>
      <c r="AD123" s="302"/>
      <c r="AF123" s="369">
        <f t="shared" si="31"/>
        <v>0</v>
      </c>
    </row>
    <row r="124" spans="1:32" s="22" customFormat="1" ht="24.75" customHeight="1" hidden="1" outlineLevel="1">
      <c r="A124" s="177">
        <v>121</v>
      </c>
      <c r="B124" s="334"/>
      <c r="C124" s="334"/>
      <c r="D124" s="334"/>
      <c r="E124" s="335"/>
      <c r="F124" s="336"/>
      <c r="G124" s="337"/>
      <c r="H124" s="338"/>
      <c r="I124" s="338"/>
      <c r="J124" s="339"/>
      <c r="K124" s="340">
        <f t="shared" si="17"/>
        <v>0</v>
      </c>
      <c r="L124" s="341">
        <f t="shared" si="25"/>
        <v>0</v>
      </c>
      <c r="M124" s="342">
        <f t="shared" si="26"/>
        <v>0</v>
      </c>
      <c r="N124" s="284" t="str">
        <f t="shared" si="18"/>
        <v/>
      </c>
      <c r="O124" s="280">
        <f t="shared" si="19"/>
        <v>0</v>
      </c>
      <c r="P124" s="279">
        <f t="shared" si="20"/>
        <v>0</v>
      </c>
      <c r="Q124" s="62">
        <f t="shared" si="27"/>
        <v>0</v>
      </c>
      <c r="R124" s="281" t="str">
        <f t="shared" si="28"/>
        <v/>
      </c>
      <c r="S124" s="276">
        <f t="shared" si="21"/>
        <v>0</v>
      </c>
      <c r="T124" s="101">
        <f t="shared" si="29"/>
        <v>0</v>
      </c>
      <c r="U124" s="122"/>
      <c r="V124" s="307"/>
      <c r="W124" s="131">
        <f t="shared" si="32"/>
        <v>0</v>
      </c>
      <c r="X124" s="62">
        <f t="shared" si="30"/>
        <v>0</v>
      </c>
      <c r="Y124" s="63" t="str">
        <f t="shared" si="22"/>
        <v/>
      </c>
      <c r="Z124" s="133">
        <f t="shared" si="23"/>
        <v>0</v>
      </c>
      <c r="AA124" s="139">
        <f t="shared" si="24"/>
        <v>0</v>
      </c>
      <c r="AB124" s="126"/>
      <c r="AC124" s="302"/>
      <c r="AD124" s="302"/>
      <c r="AF124" s="369">
        <f t="shared" si="31"/>
        <v>0</v>
      </c>
    </row>
    <row r="125" spans="1:32" s="22" customFormat="1" ht="24.75" customHeight="1" hidden="1" outlineLevel="1">
      <c r="A125" s="177">
        <v>122</v>
      </c>
      <c r="B125" s="334"/>
      <c r="C125" s="334"/>
      <c r="D125" s="334"/>
      <c r="E125" s="335"/>
      <c r="F125" s="336"/>
      <c r="G125" s="337"/>
      <c r="H125" s="338"/>
      <c r="I125" s="338"/>
      <c r="J125" s="339"/>
      <c r="K125" s="340">
        <f t="shared" si="17"/>
        <v>0</v>
      </c>
      <c r="L125" s="341">
        <f t="shared" si="25"/>
        <v>0</v>
      </c>
      <c r="M125" s="342">
        <f t="shared" si="26"/>
        <v>0</v>
      </c>
      <c r="N125" s="284" t="str">
        <f t="shared" si="18"/>
        <v/>
      </c>
      <c r="O125" s="280">
        <f t="shared" si="19"/>
        <v>0</v>
      </c>
      <c r="P125" s="279">
        <f t="shared" si="20"/>
        <v>0</v>
      </c>
      <c r="Q125" s="62">
        <f t="shared" si="27"/>
        <v>0</v>
      </c>
      <c r="R125" s="281" t="str">
        <f t="shared" si="28"/>
        <v/>
      </c>
      <c r="S125" s="276">
        <f t="shared" si="21"/>
        <v>0</v>
      </c>
      <c r="T125" s="101">
        <f t="shared" si="29"/>
        <v>0</v>
      </c>
      <c r="U125" s="122"/>
      <c r="V125" s="307"/>
      <c r="W125" s="131">
        <f t="shared" si="32"/>
        <v>0</v>
      </c>
      <c r="X125" s="62">
        <f t="shared" si="30"/>
        <v>0</v>
      </c>
      <c r="Y125" s="63" t="str">
        <f t="shared" si="22"/>
        <v/>
      </c>
      <c r="Z125" s="133">
        <f t="shared" si="23"/>
        <v>0</v>
      </c>
      <c r="AA125" s="139">
        <f t="shared" si="24"/>
        <v>0</v>
      </c>
      <c r="AB125" s="126"/>
      <c r="AC125" s="302"/>
      <c r="AD125" s="302"/>
      <c r="AF125" s="369">
        <f t="shared" si="31"/>
        <v>0</v>
      </c>
    </row>
    <row r="126" spans="1:32" s="22" customFormat="1" ht="24.75" customHeight="1" hidden="1" outlineLevel="1">
      <c r="A126" s="177">
        <v>123</v>
      </c>
      <c r="B126" s="334"/>
      <c r="C126" s="334"/>
      <c r="D126" s="334"/>
      <c r="E126" s="335"/>
      <c r="F126" s="336"/>
      <c r="G126" s="337"/>
      <c r="H126" s="338"/>
      <c r="I126" s="338"/>
      <c r="J126" s="339"/>
      <c r="K126" s="340">
        <f t="shared" si="17"/>
        <v>0</v>
      </c>
      <c r="L126" s="341">
        <f t="shared" si="25"/>
        <v>0</v>
      </c>
      <c r="M126" s="342">
        <f t="shared" si="26"/>
        <v>0</v>
      </c>
      <c r="N126" s="284" t="str">
        <f t="shared" si="18"/>
        <v/>
      </c>
      <c r="O126" s="280">
        <f t="shared" si="19"/>
        <v>0</v>
      </c>
      <c r="P126" s="279">
        <f t="shared" si="20"/>
        <v>0</v>
      </c>
      <c r="Q126" s="62">
        <f t="shared" si="27"/>
        <v>0</v>
      </c>
      <c r="R126" s="281" t="str">
        <f t="shared" si="28"/>
        <v/>
      </c>
      <c r="S126" s="276">
        <f t="shared" si="21"/>
        <v>0</v>
      </c>
      <c r="T126" s="101">
        <f t="shared" si="29"/>
        <v>0</v>
      </c>
      <c r="U126" s="122"/>
      <c r="V126" s="307"/>
      <c r="W126" s="131">
        <f t="shared" si="32"/>
        <v>0</v>
      </c>
      <c r="X126" s="62">
        <f t="shared" si="30"/>
        <v>0</v>
      </c>
      <c r="Y126" s="63" t="str">
        <f t="shared" si="22"/>
        <v/>
      </c>
      <c r="Z126" s="133">
        <f t="shared" si="23"/>
        <v>0</v>
      </c>
      <c r="AA126" s="139">
        <f t="shared" si="24"/>
        <v>0</v>
      </c>
      <c r="AB126" s="126"/>
      <c r="AC126" s="302"/>
      <c r="AD126" s="302"/>
      <c r="AF126" s="369">
        <f t="shared" si="31"/>
        <v>0</v>
      </c>
    </row>
    <row r="127" spans="1:32" s="22" customFormat="1" ht="24.75" customHeight="1" hidden="1" outlineLevel="1">
      <c r="A127" s="177">
        <v>124</v>
      </c>
      <c r="B127" s="334"/>
      <c r="C127" s="334"/>
      <c r="D127" s="334"/>
      <c r="E127" s="335"/>
      <c r="F127" s="336"/>
      <c r="G127" s="337"/>
      <c r="H127" s="338"/>
      <c r="I127" s="338"/>
      <c r="J127" s="339"/>
      <c r="K127" s="340">
        <f t="shared" si="17"/>
        <v>0</v>
      </c>
      <c r="L127" s="341">
        <f t="shared" si="25"/>
        <v>0</v>
      </c>
      <c r="M127" s="342">
        <f t="shared" si="26"/>
        <v>0</v>
      </c>
      <c r="N127" s="284" t="str">
        <f t="shared" si="18"/>
        <v/>
      </c>
      <c r="O127" s="280">
        <f t="shared" si="19"/>
        <v>0</v>
      </c>
      <c r="P127" s="279">
        <f t="shared" si="20"/>
        <v>0</v>
      </c>
      <c r="Q127" s="62">
        <f t="shared" si="27"/>
        <v>0</v>
      </c>
      <c r="R127" s="281" t="str">
        <f t="shared" si="28"/>
        <v/>
      </c>
      <c r="S127" s="276">
        <f t="shared" si="21"/>
        <v>0</v>
      </c>
      <c r="T127" s="101">
        <f t="shared" si="29"/>
        <v>0</v>
      </c>
      <c r="U127" s="122"/>
      <c r="V127" s="307"/>
      <c r="W127" s="131">
        <f t="shared" si="32"/>
        <v>0</v>
      </c>
      <c r="X127" s="62">
        <f t="shared" si="30"/>
        <v>0</v>
      </c>
      <c r="Y127" s="63" t="str">
        <f t="shared" si="22"/>
        <v/>
      </c>
      <c r="Z127" s="133">
        <f t="shared" si="23"/>
        <v>0</v>
      </c>
      <c r="AA127" s="139">
        <f t="shared" si="24"/>
        <v>0</v>
      </c>
      <c r="AB127" s="126"/>
      <c r="AC127" s="302"/>
      <c r="AD127" s="302"/>
      <c r="AF127" s="369">
        <f t="shared" si="31"/>
        <v>0</v>
      </c>
    </row>
    <row r="128" spans="1:32" s="22" customFormat="1" ht="24.75" customHeight="1" hidden="1" outlineLevel="1">
      <c r="A128" s="177">
        <v>125</v>
      </c>
      <c r="B128" s="334"/>
      <c r="C128" s="334"/>
      <c r="D128" s="334"/>
      <c r="E128" s="335"/>
      <c r="F128" s="336"/>
      <c r="G128" s="337"/>
      <c r="H128" s="338"/>
      <c r="I128" s="338"/>
      <c r="J128" s="339"/>
      <c r="K128" s="340">
        <f t="shared" si="17"/>
        <v>0</v>
      </c>
      <c r="L128" s="341">
        <f t="shared" si="25"/>
        <v>0</v>
      </c>
      <c r="M128" s="342">
        <f t="shared" si="26"/>
        <v>0</v>
      </c>
      <c r="N128" s="284" t="str">
        <f t="shared" si="18"/>
        <v/>
      </c>
      <c r="O128" s="280">
        <f t="shared" si="19"/>
        <v>0</v>
      </c>
      <c r="P128" s="279">
        <f t="shared" si="20"/>
        <v>0</v>
      </c>
      <c r="Q128" s="62">
        <f t="shared" si="27"/>
        <v>0</v>
      </c>
      <c r="R128" s="281" t="str">
        <f t="shared" si="28"/>
        <v/>
      </c>
      <c r="S128" s="276">
        <f t="shared" si="21"/>
        <v>0</v>
      </c>
      <c r="T128" s="101">
        <f t="shared" si="29"/>
        <v>0</v>
      </c>
      <c r="U128" s="122"/>
      <c r="V128" s="307"/>
      <c r="W128" s="131">
        <f t="shared" si="32"/>
        <v>0</v>
      </c>
      <c r="X128" s="62">
        <f t="shared" si="30"/>
        <v>0</v>
      </c>
      <c r="Y128" s="63" t="str">
        <f t="shared" si="22"/>
        <v/>
      </c>
      <c r="Z128" s="133">
        <f t="shared" si="23"/>
        <v>0</v>
      </c>
      <c r="AA128" s="139">
        <f t="shared" si="24"/>
        <v>0</v>
      </c>
      <c r="AB128" s="126"/>
      <c r="AC128" s="302"/>
      <c r="AD128" s="302"/>
      <c r="AF128" s="369">
        <f t="shared" si="31"/>
        <v>0</v>
      </c>
    </row>
    <row r="129" spans="1:32" s="22" customFormat="1" ht="24.75" customHeight="1" hidden="1" outlineLevel="1">
      <c r="A129" s="177">
        <v>126</v>
      </c>
      <c r="B129" s="334"/>
      <c r="C129" s="334"/>
      <c r="D129" s="334"/>
      <c r="E129" s="335"/>
      <c r="F129" s="336"/>
      <c r="G129" s="337"/>
      <c r="H129" s="338"/>
      <c r="I129" s="338"/>
      <c r="J129" s="339"/>
      <c r="K129" s="340">
        <f t="shared" si="17"/>
        <v>0</v>
      </c>
      <c r="L129" s="341">
        <f t="shared" si="25"/>
        <v>0</v>
      </c>
      <c r="M129" s="342">
        <f t="shared" si="26"/>
        <v>0</v>
      </c>
      <c r="N129" s="284" t="str">
        <f t="shared" si="18"/>
        <v/>
      </c>
      <c r="O129" s="280">
        <f t="shared" si="19"/>
        <v>0</v>
      </c>
      <c r="P129" s="279">
        <f t="shared" si="20"/>
        <v>0</v>
      </c>
      <c r="Q129" s="62">
        <f t="shared" si="27"/>
        <v>0</v>
      </c>
      <c r="R129" s="281" t="str">
        <f t="shared" si="28"/>
        <v/>
      </c>
      <c r="S129" s="276">
        <f t="shared" si="21"/>
        <v>0</v>
      </c>
      <c r="T129" s="101">
        <f t="shared" si="29"/>
        <v>0</v>
      </c>
      <c r="U129" s="122"/>
      <c r="V129" s="307"/>
      <c r="W129" s="131">
        <f t="shared" si="32"/>
        <v>0</v>
      </c>
      <c r="X129" s="62">
        <f t="shared" si="30"/>
        <v>0</v>
      </c>
      <c r="Y129" s="63" t="str">
        <f t="shared" si="22"/>
        <v/>
      </c>
      <c r="Z129" s="133">
        <f t="shared" si="23"/>
        <v>0</v>
      </c>
      <c r="AA129" s="139">
        <f t="shared" si="24"/>
        <v>0</v>
      </c>
      <c r="AB129" s="126"/>
      <c r="AC129" s="302"/>
      <c r="AD129" s="302"/>
      <c r="AF129" s="369">
        <f t="shared" si="31"/>
        <v>0</v>
      </c>
    </row>
    <row r="130" spans="1:32" s="22" customFormat="1" ht="24.75" customHeight="1" hidden="1" outlineLevel="1">
      <c r="A130" s="177">
        <v>127</v>
      </c>
      <c r="B130" s="334"/>
      <c r="C130" s="334"/>
      <c r="D130" s="334"/>
      <c r="E130" s="335"/>
      <c r="F130" s="336"/>
      <c r="G130" s="337"/>
      <c r="H130" s="338"/>
      <c r="I130" s="338"/>
      <c r="J130" s="339"/>
      <c r="K130" s="340">
        <f t="shared" si="17"/>
        <v>0</v>
      </c>
      <c r="L130" s="341">
        <f t="shared" si="25"/>
        <v>0</v>
      </c>
      <c r="M130" s="342">
        <f t="shared" si="26"/>
        <v>0</v>
      </c>
      <c r="N130" s="284" t="str">
        <f t="shared" si="18"/>
        <v/>
      </c>
      <c r="O130" s="280">
        <f t="shared" si="19"/>
        <v>0</v>
      </c>
      <c r="P130" s="279">
        <f t="shared" si="20"/>
        <v>0</v>
      </c>
      <c r="Q130" s="62">
        <f t="shared" si="27"/>
        <v>0</v>
      </c>
      <c r="R130" s="281" t="str">
        <f t="shared" si="28"/>
        <v/>
      </c>
      <c r="S130" s="276">
        <f t="shared" si="21"/>
        <v>0</v>
      </c>
      <c r="T130" s="101">
        <f t="shared" si="29"/>
        <v>0</v>
      </c>
      <c r="U130" s="122"/>
      <c r="V130" s="307"/>
      <c r="W130" s="131">
        <f t="shared" si="32"/>
        <v>0</v>
      </c>
      <c r="X130" s="62">
        <f t="shared" si="30"/>
        <v>0</v>
      </c>
      <c r="Y130" s="63" t="str">
        <f t="shared" si="22"/>
        <v/>
      </c>
      <c r="Z130" s="133">
        <f t="shared" si="23"/>
        <v>0</v>
      </c>
      <c r="AA130" s="139">
        <f t="shared" si="24"/>
        <v>0</v>
      </c>
      <c r="AB130" s="126"/>
      <c r="AC130" s="302"/>
      <c r="AD130" s="302"/>
      <c r="AF130" s="369">
        <f t="shared" si="31"/>
        <v>0</v>
      </c>
    </row>
    <row r="131" spans="1:32" s="22" customFormat="1" ht="24.75" customHeight="1" hidden="1" outlineLevel="1">
      <c r="A131" s="177">
        <v>128</v>
      </c>
      <c r="B131" s="334"/>
      <c r="C131" s="334"/>
      <c r="D131" s="334"/>
      <c r="E131" s="335"/>
      <c r="F131" s="336"/>
      <c r="G131" s="337"/>
      <c r="H131" s="338"/>
      <c r="I131" s="338"/>
      <c r="J131" s="339"/>
      <c r="K131" s="340">
        <f t="shared" si="17"/>
        <v>0</v>
      </c>
      <c r="L131" s="341">
        <f t="shared" si="25"/>
        <v>0</v>
      </c>
      <c r="M131" s="342">
        <f t="shared" si="26"/>
        <v>0</v>
      </c>
      <c r="N131" s="284" t="str">
        <f t="shared" si="18"/>
        <v/>
      </c>
      <c r="O131" s="280">
        <f t="shared" si="19"/>
        <v>0</v>
      </c>
      <c r="P131" s="279">
        <f t="shared" si="20"/>
        <v>0</v>
      </c>
      <c r="Q131" s="62">
        <f t="shared" si="27"/>
        <v>0</v>
      </c>
      <c r="R131" s="281" t="str">
        <f t="shared" si="28"/>
        <v/>
      </c>
      <c r="S131" s="276">
        <f t="shared" si="21"/>
        <v>0</v>
      </c>
      <c r="T131" s="101">
        <f t="shared" si="29"/>
        <v>0</v>
      </c>
      <c r="U131" s="122"/>
      <c r="V131" s="307"/>
      <c r="W131" s="131">
        <f t="shared" si="32"/>
        <v>0</v>
      </c>
      <c r="X131" s="62">
        <f t="shared" si="30"/>
        <v>0</v>
      </c>
      <c r="Y131" s="63" t="str">
        <f t="shared" si="22"/>
        <v/>
      </c>
      <c r="Z131" s="133">
        <f t="shared" si="23"/>
        <v>0</v>
      </c>
      <c r="AA131" s="139">
        <f t="shared" si="24"/>
        <v>0</v>
      </c>
      <c r="AB131" s="126"/>
      <c r="AC131" s="302"/>
      <c r="AD131" s="302"/>
      <c r="AF131" s="369">
        <f t="shared" si="31"/>
        <v>0</v>
      </c>
    </row>
    <row r="132" spans="1:32" s="22" customFormat="1" ht="24.75" customHeight="1" hidden="1" outlineLevel="1">
      <c r="A132" s="177">
        <v>129</v>
      </c>
      <c r="B132" s="334"/>
      <c r="C132" s="334"/>
      <c r="D132" s="334"/>
      <c r="E132" s="335"/>
      <c r="F132" s="336"/>
      <c r="G132" s="337"/>
      <c r="H132" s="338"/>
      <c r="I132" s="338"/>
      <c r="J132" s="339"/>
      <c r="K132" s="340">
        <f t="shared" si="33" ref="K132:K195">(IF(OR($B132=0,$C132=0,$D132=0),0,IF(OR($E132=0,($G132+$F132=0),$H132=0),0,MIN((VLOOKUP($E132,$A$232:$C$241,3,0))*(IF($E132=6,$I132,$H132))*((MIN((VLOOKUP($E132,$A$232:$E$241,5,0)),(IF($E132=6,$H132,$I132))))),MIN((VLOOKUP($E132,$A$232:$C$241,3,0)),($F132+$G132))*(IF($E132=6,$I132,((MIN((VLOOKUP($E132,$A$232:$E$241,5,0)),$I132)))))))))*$J132</f>
        <v>0</v>
      </c>
      <c r="L132" s="341">
        <f t="shared" si="25"/>
        <v>0</v>
      </c>
      <c r="M132" s="342">
        <f t="shared" si="26"/>
        <v>0</v>
      </c>
      <c r="N132" s="284" t="str">
        <f t="shared" si="34" ref="N132:N195">IF(E132&gt;0,MIN((VLOOKUP($E132,$A$232:$C$241,3,0)),($F132+$G132)),"")</f>
        <v/>
      </c>
      <c r="O132" s="280">
        <f t="shared" si="35" ref="O132:O195">IF(E132=6,(MIN(VLOOKUP($E132,$A$232:$E$241,5,0),H132)),H132)</f>
        <v>0</v>
      </c>
      <c r="P132" s="279">
        <f t="shared" si="36" ref="P132:P195">IF(E132=6,I132,IF(E132&gt;0,MIN((VLOOKUP($E132,$A$232:$E$241,5,0)),(I132)),0))*(1-$T$2)</f>
        <v>0</v>
      </c>
      <c r="Q132" s="62">
        <f t="shared" si="27"/>
        <v>0</v>
      </c>
      <c r="R132" s="281" t="str">
        <f t="shared" si="28"/>
        <v/>
      </c>
      <c r="S132" s="276">
        <f t="shared" si="37" ref="S132:S195">(IF(OR($B132=0,$C132=0,$D132=0),0,IF(OR($E132=0,($G132+$F132=0),$H132=0),0,MIN((VLOOKUP($E132,$A$232:$C$241,3,0))*(IF($E132=6,$P132,$O132))*((MIN((VLOOKUP($E132,$A$232:$E$241,5,0)),(IF($E132=6,$O132,$P132))))),MIN((VLOOKUP($E132,$A$232:$C$241,3,0)),($F132+$G132))*(IF($E132=6,$P132,((MIN((VLOOKUP($E132,$A$232:$E$241,5,0)),$P132)))))))))*$Q132</f>
        <v>0</v>
      </c>
      <c r="T132" s="101">
        <f t="shared" si="29"/>
        <v>0</v>
      </c>
      <c r="U132" s="122"/>
      <c r="V132" s="307"/>
      <c r="W132" s="131">
        <f t="shared" si="32"/>
        <v>0</v>
      </c>
      <c r="X132" s="62">
        <f t="shared" si="30"/>
        <v>0</v>
      </c>
      <c r="Y132" s="63" t="str">
        <f t="shared" si="38" ref="Y132:Y195">IF(0.1&gt;W132,(IF(W132&gt;0.00001,"עצור: אחוז תעסוקה נמוך מ-10%","")),(IF(AND($AA$2&gt;0,W132&gt;0),(IF(($AA$2*P132=W132),"קיצוץ אחיד","נא להזין נימוק")),(IF((W132-P132=0),(IF((X132-Q132=0),"","נא להזין נימוק")),"נא להזין נימוק")))))</f>
        <v/>
      </c>
      <c r="Z132" s="133">
        <f t="shared" si="39" ref="Z132:Z195">(IF(OR($B132=0,$C132=0,$D132=0),0,IF(OR($E132=0,($G132+$F132=0),$H132=0),0,MIN((VLOOKUP($E132,$A$232:$C$241,3,0))*(IF($E132=6,$W132,$O132))*((MIN((VLOOKUP($E132,$A$232:$E$241,5,0)),(IF($E132=6,$O132,$W132))))),MIN((VLOOKUP($E132,$A$232:$C$241,3,0)),($F132+$G132))*(IF($E132=6,$W132,((MIN((VLOOKUP($E132,$A$232:$E$241,5,0)),$W132)))))))))*$X132</f>
        <v>0</v>
      </c>
      <c r="AA132" s="139">
        <f t="shared" si="40" ref="AA132:AA195">O132*W132*X132/12</f>
        <v>0</v>
      </c>
      <c r="AB132" s="126"/>
      <c r="AC132" s="302"/>
      <c r="AD132" s="302"/>
      <c r="AF132" s="369">
        <f t="shared" si="31"/>
        <v>0</v>
      </c>
    </row>
    <row r="133" spans="1:32" s="22" customFormat="1" ht="24.75" customHeight="1" hidden="1" outlineLevel="1">
      <c r="A133" s="177">
        <v>130</v>
      </c>
      <c r="B133" s="334"/>
      <c r="C133" s="334"/>
      <c r="D133" s="334"/>
      <c r="E133" s="335"/>
      <c r="F133" s="336"/>
      <c r="G133" s="337"/>
      <c r="H133" s="338"/>
      <c r="I133" s="338"/>
      <c r="J133" s="339"/>
      <c r="K133" s="340">
        <f t="shared" si="33"/>
        <v>0</v>
      </c>
      <c r="L133" s="341">
        <f t="shared" si="41" ref="L133:L196">J133*I133*H133/12</f>
        <v>0</v>
      </c>
      <c r="M133" s="342">
        <f t="shared" si="42" ref="M133:M196">(F133+G133)*J133</f>
        <v>0</v>
      </c>
      <c r="N133" s="284" t="str">
        <f t="shared" si="34"/>
        <v/>
      </c>
      <c r="O133" s="280">
        <f t="shared" si="35"/>
        <v>0</v>
      </c>
      <c r="P133" s="279">
        <f t="shared" si="36"/>
        <v>0</v>
      </c>
      <c r="Q133" s="62">
        <f t="shared" si="43" ref="Q133:Q196">J133</f>
        <v>0</v>
      </c>
      <c r="R133" s="281" t="str">
        <f t="shared" si="44" ref="R133:R196">IF(AND(E133=6,O133&lt;H133,H133&gt;0.333333),"סגל אקדמי: משרה עד-33%",IF(0.1&gt;P133,(IF(P133&gt;0.00001,"עצור: אחוז תעסוקה נמוך מ-10%","")),(IF(AND($T$2&gt;0,$T$2&lt;1,P133&gt;0),(IF(($T$2*I133=P133),"קיצוץ אחיד","נא להזין נימוק")),(IF((P133-I133=0),(IF((Q133-J133=0),"","נא להזין נימוק")),"נא להזין נימוק"))))))</f>
        <v/>
      </c>
      <c r="S133" s="276">
        <f t="shared" si="37"/>
        <v>0</v>
      </c>
      <c r="T133" s="101">
        <f t="shared" si="45" ref="T133:T196">O133*P133*Q133/12</f>
        <v>0</v>
      </c>
      <c r="U133" s="122"/>
      <c r="V133" s="307"/>
      <c r="W133" s="131">
        <f t="shared" si="32"/>
        <v>0</v>
      </c>
      <c r="X133" s="62">
        <f t="shared" si="46" ref="X133:X196">Q133</f>
        <v>0</v>
      </c>
      <c r="Y133" s="63" t="str">
        <f t="shared" si="38"/>
        <v/>
      </c>
      <c r="Z133" s="133">
        <f t="shared" si="39"/>
        <v>0</v>
      </c>
      <c r="AA133" s="139">
        <f t="shared" si="40"/>
        <v>0</v>
      </c>
      <c r="AB133" s="126"/>
      <c r="AC133" s="302"/>
      <c r="AD133" s="302"/>
      <c r="AF133" s="369">
        <f t="shared" si="47" ref="AF133:AF196">+F133+G133</f>
        <v>0</v>
      </c>
    </row>
    <row r="134" spans="1:32" s="22" customFormat="1" ht="24.75" customHeight="1" hidden="1" outlineLevel="1">
      <c r="A134" s="177">
        <v>131</v>
      </c>
      <c r="B134" s="334"/>
      <c r="C134" s="334"/>
      <c r="D134" s="334"/>
      <c r="E134" s="335"/>
      <c r="F134" s="336"/>
      <c r="G134" s="337"/>
      <c r="H134" s="338"/>
      <c r="I134" s="338"/>
      <c r="J134" s="339"/>
      <c r="K134" s="340">
        <f t="shared" si="33"/>
        <v>0</v>
      </c>
      <c r="L134" s="341">
        <f t="shared" si="41"/>
        <v>0</v>
      </c>
      <c r="M134" s="342">
        <f t="shared" si="42"/>
        <v>0</v>
      </c>
      <c r="N134" s="284" t="str">
        <f t="shared" si="34"/>
        <v/>
      </c>
      <c r="O134" s="280">
        <f t="shared" si="35"/>
        <v>0</v>
      </c>
      <c r="P134" s="279">
        <f t="shared" si="36"/>
        <v>0</v>
      </c>
      <c r="Q134" s="62">
        <f t="shared" si="43"/>
        <v>0</v>
      </c>
      <c r="R134" s="281" t="str">
        <f t="shared" si="44"/>
        <v/>
      </c>
      <c r="S134" s="276">
        <f t="shared" si="37"/>
        <v>0</v>
      </c>
      <c r="T134" s="101">
        <f t="shared" si="45"/>
        <v>0</v>
      </c>
      <c r="U134" s="122"/>
      <c r="V134" s="307"/>
      <c r="W134" s="131">
        <f t="shared" si="32"/>
        <v>0</v>
      </c>
      <c r="X134" s="62">
        <f t="shared" si="46"/>
        <v>0</v>
      </c>
      <c r="Y134" s="63" t="str">
        <f t="shared" si="38"/>
        <v/>
      </c>
      <c r="Z134" s="133">
        <f t="shared" si="39"/>
        <v>0</v>
      </c>
      <c r="AA134" s="139">
        <f t="shared" si="40"/>
        <v>0</v>
      </c>
      <c r="AB134" s="126"/>
      <c r="AC134" s="302"/>
      <c r="AD134" s="302"/>
      <c r="AF134" s="369">
        <f t="shared" si="47"/>
        <v>0</v>
      </c>
    </row>
    <row r="135" spans="1:32" s="22" customFormat="1" ht="24.75" customHeight="1" hidden="1" outlineLevel="1">
      <c r="A135" s="177">
        <v>132</v>
      </c>
      <c r="B135" s="334"/>
      <c r="C135" s="334"/>
      <c r="D135" s="334"/>
      <c r="E135" s="335"/>
      <c r="F135" s="336"/>
      <c r="G135" s="337"/>
      <c r="H135" s="338"/>
      <c r="I135" s="338"/>
      <c r="J135" s="339"/>
      <c r="K135" s="340">
        <f t="shared" si="33"/>
        <v>0</v>
      </c>
      <c r="L135" s="341">
        <f t="shared" si="41"/>
        <v>0</v>
      </c>
      <c r="M135" s="342">
        <f t="shared" si="42"/>
        <v>0</v>
      </c>
      <c r="N135" s="284" t="str">
        <f t="shared" si="34"/>
        <v/>
      </c>
      <c r="O135" s="280">
        <f t="shared" si="35"/>
        <v>0</v>
      </c>
      <c r="P135" s="279">
        <f t="shared" si="36"/>
        <v>0</v>
      </c>
      <c r="Q135" s="62">
        <f t="shared" si="43"/>
        <v>0</v>
      </c>
      <c r="R135" s="281" t="str">
        <f t="shared" si="44"/>
        <v/>
      </c>
      <c r="S135" s="276">
        <f t="shared" si="37"/>
        <v>0</v>
      </c>
      <c r="T135" s="101">
        <f t="shared" si="45"/>
        <v>0</v>
      </c>
      <c r="U135" s="122"/>
      <c r="V135" s="307"/>
      <c r="W135" s="131">
        <f t="shared" si="32"/>
        <v>0</v>
      </c>
      <c r="X135" s="62">
        <f t="shared" si="46"/>
        <v>0</v>
      </c>
      <c r="Y135" s="63" t="str">
        <f t="shared" si="38"/>
        <v/>
      </c>
      <c r="Z135" s="133">
        <f t="shared" si="39"/>
        <v>0</v>
      </c>
      <c r="AA135" s="139">
        <f t="shared" si="40"/>
        <v>0</v>
      </c>
      <c r="AB135" s="126"/>
      <c r="AC135" s="302"/>
      <c r="AD135" s="302"/>
      <c r="AF135" s="369">
        <f t="shared" si="47"/>
        <v>0</v>
      </c>
    </row>
    <row r="136" spans="1:32" s="22" customFormat="1" ht="24.75" customHeight="1" hidden="1" outlineLevel="1">
      <c r="A136" s="177">
        <v>133</v>
      </c>
      <c r="B136" s="334"/>
      <c r="C136" s="334"/>
      <c r="D136" s="334"/>
      <c r="E136" s="335"/>
      <c r="F136" s="336"/>
      <c r="G136" s="337"/>
      <c r="H136" s="338"/>
      <c r="I136" s="338"/>
      <c r="J136" s="339"/>
      <c r="K136" s="340">
        <f t="shared" si="33"/>
        <v>0</v>
      </c>
      <c r="L136" s="341">
        <f t="shared" si="41"/>
        <v>0</v>
      </c>
      <c r="M136" s="342">
        <f t="shared" si="42"/>
        <v>0</v>
      </c>
      <c r="N136" s="284" t="str">
        <f t="shared" si="34"/>
        <v/>
      </c>
      <c r="O136" s="280">
        <f t="shared" si="35"/>
        <v>0</v>
      </c>
      <c r="P136" s="279">
        <f t="shared" si="36"/>
        <v>0</v>
      </c>
      <c r="Q136" s="62">
        <f t="shared" si="43"/>
        <v>0</v>
      </c>
      <c r="R136" s="281" t="str">
        <f t="shared" si="44"/>
        <v/>
      </c>
      <c r="S136" s="276">
        <f t="shared" si="37"/>
        <v>0</v>
      </c>
      <c r="T136" s="101">
        <f t="shared" si="45"/>
        <v>0</v>
      </c>
      <c r="U136" s="122"/>
      <c r="V136" s="307"/>
      <c r="W136" s="131">
        <f t="shared" si="32"/>
        <v>0</v>
      </c>
      <c r="X136" s="62">
        <f t="shared" si="46"/>
        <v>0</v>
      </c>
      <c r="Y136" s="63" t="str">
        <f t="shared" si="38"/>
        <v/>
      </c>
      <c r="Z136" s="133">
        <f t="shared" si="39"/>
        <v>0</v>
      </c>
      <c r="AA136" s="139">
        <f t="shared" si="40"/>
        <v>0</v>
      </c>
      <c r="AB136" s="126"/>
      <c r="AC136" s="302"/>
      <c r="AD136" s="302"/>
      <c r="AF136" s="369">
        <f t="shared" si="47"/>
        <v>0</v>
      </c>
    </row>
    <row r="137" spans="1:32" s="22" customFormat="1" ht="24.75" customHeight="1" hidden="1" outlineLevel="1">
      <c r="A137" s="177">
        <v>134</v>
      </c>
      <c r="B137" s="334"/>
      <c r="C137" s="334"/>
      <c r="D137" s="334"/>
      <c r="E137" s="335"/>
      <c r="F137" s="336"/>
      <c r="G137" s="337"/>
      <c r="H137" s="338"/>
      <c r="I137" s="338"/>
      <c r="J137" s="339"/>
      <c r="K137" s="340">
        <f t="shared" si="33"/>
        <v>0</v>
      </c>
      <c r="L137" s="341">
        <f t="shared" si="41"/>
        <v>0</v>
      </c>
      <c r="M137" s="342">
        <f t="shared" si="42"/>
        <v>0</v>
      </c>
      <c r="N137" s="284" t="str">
        <f t="shared" si="34"/>
        <v/>
      </c>
      <c r="O137" s="280">
        <f t="shared" si="35"/>
        <v>0</v>
      </c>
      <c r="P137" s="279">
        <f t="shared" si="36"/>
        <v>0</v>
      </c>
      <c r="Q137" s="62">
        <f t="shared" si="43"/>
        <v>0</v>
      </c>
      <c r="R137" s="281" t="str">
        <f t="shared" si="44"/>
        <v/>
      </c>
      <c r="S137" s="276">
        <f t="shared" si="37"/>
        <v>0</v>
      </c>
      <c r="T137" s="101">
        <f t="shared" si="45"/>
        <v>0</v>
      </c>
      <c r="U137" s="122"/>
      <c r="V137" s="307"/>
      <c r="W137" s="131">
        <f t="shared" si="32"/>
        <v>0</v>
      </c>
      <c r="X137" s="62">
        <f t="shared" si="46"/>
        <v>0</v>
      </c>
      <c r="Y137" s="63" t="str">
        <f t="shared" si="38"/>
        <v/>
      </c>
      <c r="Z137" s="133">
        <f t="shared" si="39"/>
        <v>0</v>
      </c>
      <c r="AA137" s="139">
        <f t="shared" si="40"/>
        <v>0</v>
      </c>
      <c r="AB137" s="126"/>
      <c r="AC137" s="302"/>
      <c r="AD137" s="302"/>
      <c r="AF137" s="369">
        <f t="shared" si="47"/>
        <v>0</v>
      </c>
    </row>
    <row r="138" spans="1:32" s="22" customFormat="1" ht="24.75" customHeight="1" hidden="1" outlineLevel="1">
      <c r="A138" s="177">
        <v>135</v>
      </c>
      <c r="B138" s="334"/>
      <c r="C138" s="334"/>
      <c r="D138" s="334"/>
      <c r="E138" s="335"/>
      <c r="F138" s="336"/>
      <c r="G138" s="337"/>
      <c r="H138" s="338"/>
      <c r="I138" s="338"/>
      <c r="J138" s="339"/>
      <c r="K138" s="340">
        <f t="shared" si="33"/>
        <v>0</v>
      </c>
      <c r="L138" s="341">
        <f t="shared" si="41"/>
        <v>0</v>
      </c>
      <c r="M138" s="342">
        <f t="shared" si="42"/>
        <v>0</v>
      </c>
      <c r="N138" s="284" t="str">
        <f t="shared" si="34"/>
        <v/>
      </c>
      <c r="O138" s="280">
        <f t="shared" si="35"/>
        <v>0</v>
      </c>
      <c r="P138" s="279">
        <f t="shared" si="36"/>
        <v>0</v>
      </c>
      <c r="Q138" s="62">
        <f t="shared" si="43"/>
        <v>0</v>
      </c>
      <c r="R138" s="281" t="str">
        <f t="shared" si="44"/>
        <v/>
      </c>
      <c r="S138" s="276">
        <f t="shared" si="37"/>
        <v>0</v>
      </c>
      <c r="T138" s="101">
        <f t="shared" si="45"/>
        <v>0</v>
      </c>
      <c r="U138" s="122"/>
      <c r="V138" s="307"/>
      <c r="W138" s="131">
        <f t="shared" si="32"/>
        <v>0</v>
      </c>
      <c r="X138" s="62">
        <f t="shared" si="46"/>
        <v>0</v>
      </c>
      <c r="Y138" s="63" t="str">
        <f t="shared" si="38"/>
        <v/>
      </c>
      <c r="Z138" s="133">
        <f t="shared" si="39"/>
        <v>0</v>
      </c>
      <c r="AA138" s="139">
        <f t="shared" si="40"/>
        <v>0</v>
      </c>
      <c r="AB138" s="126"/>
      <c r="AC138" s="302"/>
      <c r="AD138" s="302"/>
      <c r="AF138" s="369">
        <f t="shared" si="47"/>
        <v>0</v>
      </c>
    </row>
    <row r="139" spans="1:32" s="22" customFormat="1" ht="24.75" customHeight="1" hidden="1" outlineLevel="1">
      <c r="A139" s="177">
        <v>136</v>
      </c>
      <c r="B139" s="334"/>
      <c r="C139" s="334"/>
      <c r="D139" s="334"/>
      <c r="E139" s="335"/>
      <c r="F139" s="336"/>
      <c r="G139" s="337"/>
      <c r="H139" s="338"/>
      <c r="I139" s="338"/>
      <c r="J139" s="339"/>
      <c r="K139" s="340">
        <f t="shared" si="33"/>
        <v>0</v>
      </c>
      <c r="L139" s="341">
        <f t="shared" si="41"/>
        <v>0</v>
      </c>
      <c r="M139" s="342">
        <f t="shared" si="42"/>
        <v>0</v>
      </c>
      <c r="N139" s="284" t="str">
        <f t="shared" si="34"/>
        <v/>
      </c>
      <c r="O139" s="280">
        <f t="shared" si="35"/>
        <v>0</v>
      </c>
      <c r="P139" s="279">
        <f t="shared" si="36"/>
        <v>0</v>
      </c>
      <c r="Q139" s="62">
        <f t="shared" si="43"/>
        <v>0</v>
      </c>
      <c r="R139" s="281" t="str">
        <f t="shared" si="44"/>
        <v/>
      </c>
      <c r="S139" s="276">
        <f t="shared" si="37"/>
        <v>0</v>
      </c>
      <c r="T139" s="101">
        <f t="shared" si="45"/>
        <v>0</v>
      </c>
      <c r="U139" s="122"/>
      <c r="V139" s="307"/>
      <c r="W139" s="131">
        <f t="shared" si="32"/>
        <v>0</v>
      </c>
      <c r="X139" s="62">
        <f t="shared" si="46"/>
        <v>0</v>
      </c>
      <c r="Y139" s="63" t="str">
        <f t="shared" si="38"/>
        <v/>
      </c>
      <c r="Z139" s="133">
        <f t="shared" si="39"/>
        <v>0</v>
      </c>
      <c r="AA139" s="139">
        <f t="shared" si="40"/>
        <v>0</v>
      </c>
      <c r="AB139" s="126"/>
      <c r="AC139" s="302"/>
      <c r="AD139" s="302"/>
      <c r="AF139" s="369">
        <f t="shared" si="47"/>
        <v>0</v>
      </c>
    </row>
    <row r="140" spans="1:32" s="22" customFormat="1" ht="24.75" customHeight="1" hidden="1" outlineLevel="1">
      <c r="A140" s="177">
        <v>137</v>
      </c>
      <c r="B140" s="334"/>
      <c r="C140" s="334"/>
      <c r="D140" s="334"/>
      <c r="E140" s="335"/>
      <c r="F140" s="336"/>
      <c r="G140" s="337"/>
      <c r="H140" s="338"/>
      <c r="I140" s="338"/>
      <c r="J140" s="339"/>
      <c r="K140" s="340">
        <f t="shared" si="33"/>
        <v>0</v>
      </c>
      <c r="L140" s="341">
        <f t="shared" si="41"/>
        <v>0</v>
      </c>
      <c r="M140" s="342">
        <f t="shared" si="42"/>
        <v>0</v>
      </c>
      <c r="N140" s="284" t="str">
        <f t="shared" si="34"/>
        <v/>
      </c>
      <c r="O140" s="280">
        <f t="shared" si="35"/>
        <v>0</v>
      </c>
      <c r="P140" s="279">
        <f t="shared" si="36"/>
        <v>0</v>
      </c>
      <c r="Q140" s="62">
        <f t="shared" si="43"/>
        <v>0</v>
      </c>
      <c r="R140" s="281" t="str">
        <f t="shared" si="44"/>
        <v/>
      </c>
      <c r="S140" s="276">
        <f t="shared" si="37"/>
        <v>0</v>
      </c>
      <c r="T140" s="101">
        <f t="shared" si="45"/>
        <v>0</v>
      </c>
      <c r="U140" s="122"/>
      <c r="V140" s="307"/>
      <c r="W140" s="131">
        <f t="shared" si="32"/>
        <v>0</v>
      </c>
      <c r="X140" s="62">
        <f t="shared" si="46"/>
        <v>0</v>
      </c>
      <c r="Y140" s="63" t="str">
        <f t="shared" si="38"/>
        <v/>
      </c>
      <c r="Z140" s="133">
        <f t="shared" si="39"/>
        <v>0</v>
      </c>
      <c r="AA140" s="139">
        <f t="shared" si="40"/>
        <v>0</v>
      </c>
      <c r="AB140" s="126"/>
      <c r="AC140" s="302"/>
      <c r="AD140" s="302"/>
      <c r="AF140" s="369">
        <f t="shared" si="47"/>
        <v>0</v>
      </c>
    </row>
    <row r="141" spans="1:32" s="22" customFormat="1" ht="24.75" customHeight="1" hidden="1" outlineLevel="1">
      <c r="A141" s="177">
        <v>138</v>
      </c>
      <c r="B141" s="334"/>
      <c r="C141" s="334"/>
      <c r="D141" s="334"/>
      <c r="E141" s="335"/>
      <c r="F141" s="336"/>
      <c r="G141" s="337"/>
      <c r="H141" s="338"/>
      <c r="I141" s="338"/>
      <c r="J141" s="339"/>
      <c r="K141" s="340">
        <f t="shared" si="33"/>
        <v>0</v>
      </c>
      <c r="L141" s="341">
        <f t="shared" si="41"/>
        <v>0</v>
      </c>
      <c r="M141" s="342">
        <f t="shared" si="42"/>
        <v>0</v>
      </c>
      <c r="N141" s="284" t="str">
        <f t="shared" si="34"/>
        <v/>
      </c>
      <c r="O141" s="280">
        <f t="shared" si="35"/>
        <v>0</v>
      </c>
      <c r="P141" s="279">
        <f t="shared" si="36"/>
        <v>0</v>
      </c>
      <c r="Q141" s="62">
        <f t="shared" si="43"/>
        <v>0</v>
      </c>
      <c r="R141" s="281" t="str">
        <f t="shared" si="44"/>
        <v/>
      </c>
      <c r="S141" s="276">
        <f t="shared" si="37"/>
        <v>0</v>
      </c>
      <c r="T141" s="101">
        <f t="shared" si="45"/>
        <v>0</v>
      </c>
      <c r="U141" s="122"/>
      <c r="V141" s="307"/>
      <c r="W141" s="131">
        <f t="shared" si="32"/>
        <v>0</v>
      </c>
      <c r="X141" s="62">
        <f t="shared" si="46"/>
        <v>0</v>
      </c>
      <c r="Y141" s="63" t="str">
        <f t="shared" si="38"/>
        <v/>
      </c>
      <c r="Z141" s="133">
        <f t="shared" si="39"/>
        <v>0</v>
      </c>
      <c r="AA141" s="139">
        <f t="shared" si="40"/>
        <v>0</v>
      </c>
      <c r="AB141" s="126"/>
      <c r="AC141" s="302"/>
      <c r="AD141" s="302"/>
      <c r="AF141" s="369">
        <f t="shared" si="47"/>
        <v>0</v>
      </c>
    </row>
    <row r="142" spans="1:32" s="22" customFormat="1" ht="24.75" customHeight="1" hidden="1" outlineLevel="1">
      <c r="A142" s="177">
        <v>139</v>
      </c>
      <c r="B142" s="334"/>
      <c r="C142" s="334"/>
      <c r="D142" s="334"/>
      <c r="E142" s="335"/>
      <c r="F142" s="336"/>
      <c r="G142" s="337"/>
      <c r="H142" s="338"/>
      <c r="I142" s="338"/>
      <c r="J142" s="339"/>
      <c r="K142" s="340">
        <f t="shared" si="33"/>
        <v>0</v>
      </c>
      <c r="L142" s="341">
        <f t="shared" si="41"/>
        <v>0</v>
      </c>
      <c r="M142" s="342">
        <f t="shared" si="42"/>
        <v>0</v>
      </c>
      <c r="N142" s="284" t="str">
        <f t="shared" si="34"/>
        <v/>
      </c>
      <c r="O142" s="280">
        <f t="shared" si="35"/>
        <v>0</v>
      </c>
      <c r="P142" s="279">
        <f t="shared" si="36"/>
        <v>0</v>
      </c>
      <c r="Q142" s="62">
        <f t="shared" si="43"/>
        <v>0</v>
      </c>
      <c r="R142" s="281" t="str">
        <f t="shared" si="44"/>
        <v/>
      </c>
      <c r="S142" s="276">
        <f t="shared" si="37"/>
        <v>0</v>
      </c>
      <c r="T142" s="101">
        <f t="shared" si="45"/>
        <v>0</v>
      </c>
      <c r="U142" s="122"/>
      <c r="V142" s="307"/>
      <c r="W142" s="131">
        <f t="shared" si="32"/>
        <v>0</v>
      </c>
      <c r="X142" s="62">
        <f t="shared" si="46"/>
        <v>0</v>
      </c>
      <c r="Y142" s="63" t="str">
        <f t="shared" si="38"/>
        <v/>
      </c>
      <c r="Z142" s="133">
        <f t="shared" si="39"/>
        <v>0</v>
      </c>
      <c r="AA142" s="139">
        <f t="shared" si="40"/>
        <v>0</v>
      </c>
      <c r="AB142" s="126"/>
      <c r="AC142" s="302"/>
      <c r="AD142" s="302"/>
      <c r="AF142" s="369">
        <f t="shared" si="47"/>
        <v>0</v>
      </c>
    </row>
    <row r="143" spans="1:32" s="22" customFormat="1" ht="24.75" customHeight="1" hidden="1" outlineLevel="1">
      <c r="A143" s="177">
        <v>140</v>
      </c>
      <c r="B143" s="334"/>
      <c r="C143" s="334"/>
      <c r="D143" s="334"/>
      <c r="E143" s="335"/>
      <c r="F143" s="336"/>
      <c r="G143" s="337"/>
      <c r="H143" s="338"/>
      <c r="I143" s="338"/>
      <c r="J143" s="339"/>
      <c r="K143" s="340">
        <f t="shared" si="33"/>
        <v>0</v>
      </c>
      <c r="L143" s="341">
        <f t="shared" si="41"/>
        <v>0</v>
      </c>
      <c r="M143" s="342">
        <f t="shared" si="42"/>
        <v>0</v>
      </c>
      <c r="N143" s="284" t="str">
        <f t="shared" si="34"/>
        <v/>
      </c>
      <c r="O143" s="280">
        <f t="shared" si="35"/>
        <v>0</v>
      </c>
      <c r="P143" s="279">
        <f t="shared" si="36"/>
        <v>0</v>
      </c>
      <c r="Q143" s="62">
        <f t="shared" si="43"/>
        <v>0</v>
      </c>
      <c r="R143" s="281" t="str">
        <f t="shared" si="44"/>
        <v/>
      </c>
      <c r="S143" s="276">
        <f t="shared" si="37"/>
        <v>0</v>
      </c>
      <c r="T143" s="101">
        <f t="shared" si="45"/>
        <v>0</v>
      </c>
      <c r="U143" s="122"/>
      <c r="V143" s="307"/>
      <c r="W143" s="131">
        <f t="shared" si="32"/>
        <v>0</v>
      </c>
      <c r="X143" s="62">
        <f t="shared" si="46"/>
        <v>0</v>
      </c>
      <c r="Y143" s="63" t="str">
        <f t="shared" si="38"/>
        <v/>
      </c>
      <c r="Z143" s="133">
        <f t="shared" si="39"/>
        <v>0</v>
      </c>
      <c r="AA143" s="139">
        <f t="shared" si="40"/>
        <v>0</v>
      </c>
      <c r="AB143" s="126"/>
      <c r="AC143" s="302"/>
      <c r="AD143" s="302"/>
      <c r="AF143" s="369">
        <f t="shared" si="47"/>
        <v>0</v>
      </c>
    </row>
    <row r="144" spans="1:32" s="22" customFormat="1" ht="24.75" customHeight="1" hidden="1" outlineLevel="1">
      <c r="A144" s="177">
        <v>141</v>
      </c>
      <c r="B144" s="334"/>
      <c r="C144" s="343"/>
      <c r="D144" s="343"/>
      <c r="E144" s="335"/>
      <c r="F144" s="336"/>
      <c r="G144" s="337"/>
      <c r="H144" s="338"/>
      <c r="I144" s="338"/>
      <c r="J144" s="339"/>
      <c r="K144" s="340">
        <f t="shared" si="33"/>
        <v>0</v>
      </c>
      <c r="L144" s="341">
        <f t="shared" si="41"/>
        <v>0</v>
      </c>
      <c r="M144" s="342">
        <f t="shared" si="42"/>
        <v>0</v>
      </c>
      <c r="N144" s="284" t="str">
        <f t="shared" si="34"/>
        <v/>
      </c>
      <c r="O144" s="280">
        <f t="shared" si="35"/>
        <v>0</v>
      </c>
      <c r="P144" s="279">
        <f t="shared" si="36"/>
        <v>0</v>
      </c>
      <c r="Q144" s="62">
        <f t="shared" si="43"/>
        <v>0</v>
      </c>
      <c r="R144" s="281" t="str">
        <f t="shared" si="44"/>
        <v/>
      </c>
      <c r="S144" s="276">
        <f t="shared" si="37"/>
        <v>0</v>
      </c>
      <c r="T144" s="101">
        <f t="shared" si="45"/>
        <v>0</v>
      </c>
      <c r="U144" s="122"/>
      <c r="V144" s="307"/>
      <c r="W144" s="131">
        <f t="shared" si="32"/>
        <v>0</v>
      </c>
      <c r="X144" s="62">
        <f t="shared" si="46"/>
        <v>0</v>
      </c>
      <c r="Y144" s="63" t="str">
        <f t="shared" si="38"/>
        <v/>
      </c>
      <c r="Z144" s="133">
        <f t="shared" si="39"/>
        <v>0</v>
      </c>
      <c r="AA144" s="139">
        <f t="shared" si="40"/>
        <v>0</v>
      </c>
      <c r="AB144" s="126"/>
      <c r="AC144" s="302"/>
      <c r="AD144" s="302"/>
      <c r="AF144" s="369">
        <f t="shared" si="47"/>
        <v>0</v>
      </c>
    </row>
    <row r="145" spans="1:32" s="22" customFormat="1" ht="24.75" customHeight="1" hidden="1" outlineLevel="1">
      <c r="A145" s="177">
        <v>142</v>
      </c>
      <c r="B145" s="334"/>
      <c r="C145" s="343"/>
      <c r="D145" s="343"/>
      <c r="E145" s="335"/>
      <c r="F145" s="336"/>
      <c r="G145" s="337"/>
      <c r="H145" s="338"/>
      <c r="I145" s="338"/>
      <c r="J145" s="339"/>
      <c r="K145" s="340">
        <f t="shared" si="33"/>
        <v>0</v>
      </c>
      <c r="L145" s="341">
        <f t="shared" si="41"/>
        <v>0</v>
      </c>
      <c r="M145" s="342">
        <f t="shared" si="42"/>
        <v>0</v>
      </c>
      <c r="N145" s="284" t="str">
        <f t="shared" si="34"/>
        <v/>
      </c>
      <c r="O145" s="280">
        <f t="shared" si="35"/>
        <v>0</v>
      </c>
      <c r="P145" s="279">
        <f t="shared" si="36"/>
        <v>0</v>
      </c>
      <c r="Q145" s="62">
        <f t="shared" si="43"/>
        <v>0</v>
      </c>
      <c r="R145" s="281" t="str">
        <f t="shared" si="44"/>
        <v/>
      </c>
      <c r="S145" s="276">
        <f t="shared" si="37"/>
        <v>0</v>
      </c>
      <c r="T145" s="101">
        <f t="shared" si="45"/>
        <v>0</v>
      </c>
      <c r="U145" s="122"/>
      <c r="V145" s="307"/>
      <c r="W145" s="131">
        <f t="shared" si="32"/>
        <v>0</v>
      </c>
      <c r="X145" s="62">
        <f t="shared" si="46"/>
        <v>0</v>
      </c>
      <c r="Y145" s="63" t="str">
        <f t="shared" si="38"/>
        <v/>
      </c>
      <c r="Z145" s="133">
        <f t="shared" si="39"/>
        <v>0</v>
      </c>
      <c r="AA145" s="139">
        <f t="shared" si="40"/>
        <v>0</v>
      </c>
      <c r="AB145" s="126"/>
      <c r="AC145" s="302"/>
      <c r="AD145" s="302"/>
      <c r="AF145" s="369">
        <f t="shared" si="47"/>
        <v>0</v>
      </c>
    </row>
    <row r="146" spans="1:32" s="22" customFormat="1" ht="24.75" customHeight="1" hidden="1" outlineLevel="1">
      <c r="A146" s="177">
        <v>143</v>
      </c>
      <c r="B146" s="334"/>
      <c r="C146" s="343"/>
      <c r="D146" s="343"/>
      <c r="E146" s="335"/>
      <c r="F146" s="336"/>
      <c r="G146" s="337"/>
      <c r="H146" s="338"/>
      <c r="I146" s="338"/>
      <c r="J146" s="339"/>
      <c r="K146" s="340">
        <f t="shared" si="33"/>
        <v>0</v>
      </c>
      <c r="L146" s="341">
        <f t="shared" si="41"/>
        <v>0</v>
      </c>
      <c r="M146" s="342">
        <f t="shared" si="42"/>
        <v>0</v>
      </c>
      <c r="N146" s="284" t="str">
        <f t="shared" si="34"/>
        <v/>
      </c>
      <c r="O146" s="280">
        <f t="shared" si="35"/>
        <v>0</v>
      </c>
      <c r="P146" s="279">
        <f t="shared" si="36"/>
        <v>0</v>
      </c>
      <c r="Q146" s="62">
        <f t="shared" si="43"/>
        <v>0</v>
      </c>
      <c r="R146" s="281" t="str">
        <f t="shared" si="44"/>
        <v/>
      </c>
      <c r="S146" s="276">
        <f t="shared" si="37"/>
        <v>0</v>
      </c>
      <c r="T146" s="101">
        <f t="shared" si="45"/>
        <v>0</v>
      </c>
      <c r="U146" s="122"/>
      <c r="V146" s="307"/>
      <c r="W146" s="131">
        <f t="shared" si="32"/>
        <v>0</v>
      </c>
      <c r="X146" s="62">
        <f t="shared" si="46"/>
        <v>0</v>
      </c>
      <c r="Y146" s="63" t="str">
        <f t="shared" si="38"/>
        <v/>
      </c>
      <c r="Z146" s="133">
        <f t="shared" si="39"/>
        <v>0</v>
      </c>
      <c r="AA146" s="139">
        <f t="shared" si="40"/>
        <v>0</v>
      </c>
      <c r="AB146" s="126"/>
      <c r="AC146" s="302"/>
      <c r="AD146" s="302"/>
      <c r="AF146" s="369">
        <f t="shared" si="47"/>
        <v>0</v>
      </c>
    </row>
    <row r="147" spans="1:32" s="22" customFormat="1" ht="24.75" customHeight="1" hidden="1" outlineLevel="1">
      <c r="A147" s="177">
        <v>144</v>
      </c>
      <c r="B147" s="334"/>
      <c r="C147" s="343"/>
      <c r="D147" s="343"/>
      <c r="E147" s="335"/>
      <c r="F147" s="336"/>
      <c r="G147" s="337"/>
      <c r="H147" s="338"/>
      <c r="I147" s="338"/>
      <c r="J147" s="339"/>
      <c r="K147" s="340">
        <f t="shared" si="33"/>
        <v>0</v>
      </c>
      <c r="L147" s="341">
        <f t="shared" si="41"/>
        <v>0</v>
      </c>
      <c r="M147" s="342">
        <f t="shared" si="42"/>
        <v>0</v>
      </c>
      <c r="N147" s="284" t="str">
        <f t="shared" si="34"/>
        <v/>
      </c>
      <c r="O147" s="280">
        <f t="shared" si="35"/>
        <v>0</v>
      </c>
      <c r="P147" s="279">
        <f t="shared" si="36"/>
        <v>0</v>
      </c>
      <c r="Q147" s="62">
        <f t="shared" si="43"/>
        <v>0</v>
      </c>
      <c r="R147" s="281" t="str">
        <f t="shared" si="44"/>
        <v/>
      </c>
      <c r="S147" s="276">
        <f t="shared" si="37"/>
        <v>0</v>
      </c>
      <c r="T147" s="101">
        <f t="shared" si="45"/>
        <v>0</v>
      </c>
      <c r="U147" s="122"/>
      <c r="V147" s="307"/>
      <c r="W147" s="131">
        <f t="shared" si="32"/>
        <v>0</v>
      </c>
      <c r="X147" s="62">
        <f t="shared" si="46"/>
        <v>0</v>
      </c>
      <c r="Y147" s="63" t="str">
        <f t="shared" si="38"/>
        <v/>
      </c>
      <c r="Z147" s="133">
        <f t="shared" si="39"/>
        <v>0</v>
      </c>
      <c r="AA147" s="139">
        <f t="shared" si="40"/>
        <v>0</v>
      </c>
      <c r="AB147" s="126"/>
      <c r="AC147" s="302"/>
      <c r="AD147" s="302"/>
      <c r="AF147" s="369">
        <f t="shared" si="47"/>
        <v>0</v>
      </c>
    </row>
    <row r="148" spans="1:32" s="22" customFormat="1" ht="24.75" customHeight="1" hidden="1" outlineLevel="1">
      <c r="A148" s="177">
        <v>145</v>
      </c>
      <c r="B148" s="334"/>
      <c r="C148" s="343"/>
      <c r="D148" s="343"/>
      <c r="E148" s="335"/>
      <c r="F148" s="336"/>
      <c r="G148" s="337"/>
      <c r="H148" s="338"/>
      <c r="I148" s="338"/>
      <c r="J148" s="339"/>
      <c r="K148" s="340">
        <f t="shared" si="33"/>
        <v>0</v>
      </c>
      <c r="L148" s="341">
        <f t="shared" si="41"/>
        <v>0</v>
      </c>
      <c r="M148" s="342">
        <f t="shared" si="42"/>
        <v>0</v>
      </c>
      <c r="N148" s="284" t="str">
        <f t="shared" si="34"/>
        <v/>
      </c>
      <c r="O148" s="280">
        <f t="shared" si="35"/>
        <v>0</v>
      </c>
      <c r="P148" s="279">
        <f t="shared" si="36"/>
        <v>0</v>
      </c>
      <c r="Q148" s="62">
        <f t="shared" si="43"/>
        <v>0</v>
      </c>
      <c r="R148" s="281" t="str">
        <f t="shared" si="44"/>
        <v/>
      </c>
      <c r="S148" s="276">
        <f t="shared" si="37"/>
        <v>0</v>
      </c>
      <c r="T148" s="101">
        <f t="shared" si="45"/>
        <v>0</v>
      </c>
      <c r="U148" s="122"/>
      <c r="V148" s="307"/>
      <c r="W148" s="131">
        <f t="shared" si="48" ref="W148:W211">IF($AA$2&gt;0,(1-$AA$2)*P148,P148)</f>
        <v>0</v>
      </c>
      <c r="X148" s="62">
        <f t="shared" si="46"/>
        <v>0</v>
      </c>
      <c r="Y148" s="63" t="str">
        <f t="shared" si="38"/>
        <v/>
      </c>
      <c r="Z148" s="133">
        <f t="shared" si="39"/>
        <v>0</v>
      </c>
      <c r="AA148" s="139">
        <f t="shared" si="40"/>
        <v>0</v>
      </c>
      <c r="AB148" s="126"/>
      <c r="AC148" s="302"/>
      <c r="AD148" s="302"/>
      <c r="AF148" s="369">
        <f t="shared" si="47"/>
        <v>0</v>
      </c>
    </row>
    <row r="149" spans="1:32" s="22" customFormat="1" ht="24.75" customHeight="1" hidden="1" outlineLevel="1">
      <c r="A149" s="177">
        <v>146</v>
      </c>
      <c r="B149" s="334"/>
      <c r="C149" s="343"/>
      <c r="D149" s="343"/>
      <c r="E149" s="335"/>
      <c r="F149" s="336"/>
      <c r="G149" s="337"/>
      <c r="H149" s="338"/>
      <c r="I149" s="338"/>
      <c r="J149" s="339"/>
      <c r="K149" s="340">
        <f t="shared" si="33"/>
        <v>0</v>
      </c>
      <c r="L149" s="341">
        <f t="shared" si="41"/>
        <v>0</v>
      </c>
      <c r="M149" s="342">
        <f t="shared" si="42"/>
        <v>0</v>
      </c>
      <c r="N149" s="284" t="str">
        <f t="shared" si="34"/>
        <v/>
      </c>
      <c r="O149" s="280">
        <f t="shared" si="35"/>
        <v>0</v>
      </c>
      <c r="P149" s="279">
        <f t="shared" si="36"/>
        <v>0</v>
      </c>
      <c r="Q149" s="62">
        <f t="shared" si="43"/>
        <v>0</v>
      </c>
      <c r="R149" s="281" t="str">
        <f t="shared" si="44"/>
        <v/>
      </c>
      <c r="S149" s="276">
        <f t="shared" si="37"/>
        <v>0</v>
      </c>
      <c r="T149" s="101">
        <f t="shared" si="45"/>
        <v>0</v>
      </c>
      <c r="U149" s="122"/>
      <c r="V149" s="307"/>
      <c r="W149" s="131">
        <f t="shared" si="48"/>
        <v>0</v>
      </c>
      <c r="X149" s="62">
        <f t="shared" si="46"/>
        <v>0</v>
      </c>
      <c r="Y149" s="63" t="str">
        <f t="shared" si="38"/>
        <v/>
      </c>
      <c r="Z149" s="133">
        <f t="shared" si="39"/>
        <v>0</v>
      </c>
      <c r="AA149" s="139">
        <f t="shared" si="40"/>
        <v>0</v>
      </c>
      <c r="AB149" s="126"/>
      <c r="AC149" s="302"/>
      <c r="AD149" s="302"/>
      <c r="AF149" s="369">
        <f t="shared" si="47"/>
        <v>0</v>
      </c>
    </row>
    <row r="150" spans="1:32" s="22" customFormat="1" ht="24.75" customHeight="1" hidden="1" outlineLevel="1">
      <c r="A150" s="177">
        <v>147</v>
      </c>
      <c r="B150" s="334"/>
      <c r="C150" s="343"/>
      <c r="D150" s="343"/>
      <c r="E150" s="335"/>
      <c r="F150" s="336"/>
      <c r="G150" s="337"/>
      <c r="H150" s="338"/>
      <c r="I150" s="338"/>
      <c r="J150" s="339"/>
      <c r="K150" s="340">
        <f t="shared" si="33"/>
        <v>0</v>
      </c>
      <c r="L150" s="341">
        <f t="shared" si="41"/>
        <v>0</v>
      </c>
      <c r="M150" s="342">
        <f t="shared" si="42"/>
        <v>0</v>
      </c>
      <c r="N150" s="284" t="str">
        <f t="shared" si="34"/>
        <v/>
      </c>
      <c r="O150" s="280">
        <f t="shared" si="35"/>
        <v>0</v>
      </c>
      <c r="P150" s="279">
        <f t="shared" si="36"/>
        <v>0</v>
      </c>
      <c r="Q150" s="62">
        <f t="shared" si="43"/>
        <v>0</v>
      </c>
      <c r="R150" s="281" t="str">
        <f t="shared" si="44"/>
        <v/>
      </c>
      <c r="S150" s="276">
        <f t="shared" si="37"/>
        <v>0</v>
      </c>
      <c r="T150" s="101">
        <f t="shared" si="45"/>
        <v>0</v>
      </c>
      <c r="U150" s="122"/>
      <c r="V150" s="307"/>
      <c r="W150" s="131">
        <f t="shared" si="48"/>
        <v>0</v>
      </c>
      <c r="X150" s="62">
        <f t="shared" si="46"/>
        <v>0</v>
      </c>
      <c r="Y150" s="63" t="str">
        <f t="shared" si="38"/>
        <v/>
      </c>
      <c r="Z150" s="133">
        <f t="shared" si="39"/>
        <v>0</v>
      </c>
      <c r="AA150" s="139">
        <f t="shared" si="40"/>
        <v>0</v>
      </c>
      <c r="AB150" s="126"/>
      <c r="AC150" s="302"/>
      <c r="AD150" s="302"/>
      <c r="AF150" s="369">
        <f t="shared" si="47"/>
        <v>0</v>
      </c>
    </row>
    <row r="151" spans="1:32" s="22" customFormat="1" ht="24.75" customHeight="1" hidden="1" outlineLevel="1">
      <c r="A151" s="177">
        <v>148</v>
      </c>
      <c r="B151" s="334"/>
      <c r="C151" s="343"/>
      <c r="D151" s="343"/>
      <c r="E151" s="335"/>
      <c r="F151" s="336"/>
      <c r="G151" s="337"/>
      <c r="H151" s="338"/>
      <c r="I151" s="338"/>
      <c r="J151" s="339"/>
      <c r="K151" s="340">
        <f t="shared" si="33"/>
        <v>0</v>
      </c>
      <c r="L151" s="341">
        <f t="shared" si="41"/>
        <v>0</v>
      </c>
      <c r="M151" s="342">
        <f t="shared" si="42"/>
        <v>0</v>
      </c>
      <c r="N151" s="284" t="str">
        <f t="shared" si="34"/>
        <v/>
      </c>
      <c r="O151" s="280">
        <f t="shared" si="35"/>
        <v>0</v>
      </c>
      <c r="P151" s="279">
        <f t="shared" si="36"/>
        <v>0</v>
      </c>
      <c r="Q151" s="62">
        <f t="shared" si="43"/>
        <v>0</v>
      </c>
      <c r="R151" s="281" t="str">
        <f t="shared" si="44"/>
        <v/>
      </c>
      <c r="S151" s="276">
        <f t="shared" si="37"/>
        <v>0</v>
      </c>
      <c r="T151" s="101">
        <f t="shared" si="45"/>
        <v>0</v>
      </c>
      <c r="U151" s="122"/>
      <c r="V151" s="307"/>
      <c r="W151" s="131">
        <f t="shared" si="48"/>
        <v>0</v>
      </c>
      <c r="X151" s="62">
        <f t="shared" si="46"/>
        <v>0</v>
      </c>
      <c r="Y151" s="63" t="str">
        <f t="shared" si="38"/>
        <v/>
      </c>
      <c r="Z151" s="133">
        <f t="shared" si="39"/>
        <v>0</v>
      </c>
      <c r="AA151" s="139">
        <f t="shared" si="40"/>
        <v>0</v>
      </c>
      <c r="AB151" s="126"/>
      <c r="AC151" s="302"/>
      <c r="AD151" s="302"/>
      <c r="AF151" s="369">
        <f t="shared" si="47"/>
        <v>0</v>
      </c>
    </row>
    <row r="152" spans="1:32" s="22" customFormat="1" ht="24.75" customHeight="1" hidden="1" outlineLevel="1">
      <c r="A152" s="177">
        <v>149</v>
      </c>
      <c r="B152" s="334"/>
      <c r="C152" s="343"/>
      <c r="D152" s="343"/>
      <c r="E152" s="335"/>
      <c r="F152" s="336"/>
      <c r="G152" s="337"/>
      <c r="H152" s="338"/>
      <c r="I152" s="338"/>
      <c r="J152" s="339"/>
      <c r="K152" s="340">
        <f t="shared" si="33"/>
        <v>0</v>
      </c>
      <c r="L152" s="341">
        <f t="shared" si="41"/>
        <v>0</v>
      </c>
      <c r="M152" s="342">
        <f t="shared" si="42"/>
        <v>0</v>
      </c>
      <c r="N152" s="284" t="str">
        <f t="shared" si="34"/>
        <v/>
      </c>
      <c r="O152" s="280">
        <f t="shared" si="35"/>
        <v>0</v>
      </c>
      <c r="P152" s="279">
        <f t="shared" si="36"/>
        <v>0</v>
      </c>
      <c r="Q152" s="62">
        <f t="shared" si="43"/>
        <v>0</v>
      </c>
      <c r="R152" s="281" t="str">
        <f t="shared" si="44"/>
        <v/>
      </c>
      <c r="S152" s="276">
        <f t="shared" si="37"/>
        <v>0</v>
      </c>
      <c r="T152" s="101">
        <f t="shared" si="45"/>
        <v>0</v>
      </c>
      <c r="U152" s="122"/>
      <c r="V152" s="307"/>
      <c r="W152" s="131">
        <f t="shared" si="48"/>
        <v>0</v>
      </c>
      <c r="X152" s="62">
        <f t="shared" si="46"/>
        <v>0</v>
      </c>
      <c r="Y152" s="63" t="str">
        <f t="shared" si="38"/>
        <v/>
      </c>
      <c r="Z152" s="133">
        <f t="shared" si="39"/>
        <v>0</v>
      </c>
      <c r="AA152" s="139">
        <f t="shared" si="40"/>
        <v>0</v>
      </c>
      <c r="AB152" s="126"/>
      <c r="AC152" s="302"/>
      <c r="AD152" s="302"/>
      <c r="AF152" s="369">
        <f t="shared" si="47"/>
        <v>0</v>
      </c>
    </row>
    <row r="153" spans="1:32" s="22" customFormat="1" ht="24.75" customHeight="1" hidden="1" outlineLevel="1">
      <c r="A153" s="177">
        <v>150</v>
      </c>
      <c r="B153" s="334"/>
      <c r="C153" s="343"/>
      <c r="D153" s="343"/>
      <c r="E153" s="335"/>
      <c r="F153" s="336"/>
      <c r="G153" s="337"/>
      <c r="H153" s="338"/>
      <c r="I153" s="338"/>
      <c r="J153" s="339"/>
      <c r="K153" s="340">
        <f t="shared" si="33"/>
        <v>0</v>
      </c>
      <c r="L153" s="341">
        <f t="shared" si="41"/>
        <v>0</v>
      </c>
      <c r="M153" s="342">
        <f t="shared" si="42"/>
        <v>0</v>
      </c>
      <c r="N153" s="284" t="str">
        <f t="shared" si="34"/>
        <v/>
      </c>
      <c r="O153" s="280">
        <f t="shared" si="35"/>
        <v>0</v>
      </c>
      <c r="P153" s="279">
        <f t="shared" si="36"/>
        <v>0</v>
      </c>
      <c r="Q153" s="62">
        <f t="shared" si="43"/>
        <v>0</v>
      </c>
      <c r="R153" s="281" t="str">
        <f t="shared" si="44"/>
        <v/>
      </c>
      <c r="S153" s="276">
        <f t="shared" si="37"/>
        <v>0</v>
      </c>
      <c r="T153" s="101">
        <f t="shared" si="45"/>
        <v>0</v>
      </c>
      <c r="U153" s="122"/>
      <c r="V153" s="307"/>
      <c r="W153" s="131">
        <f t="shared" si="48"/>
        <v>0</v>
      </c>
      <c r="X153" s="62">
        <f t="shared" si="46"/>
        <v>0</v>
      </c>
      <c r="Y153" s="63" t="str">
        <f t="shared" si="38"/>
        <v/>
      </c>
      <c r="Z153" s="133">
        <f t="shared" si="39"/>
        <v>0</v>
      </c>
      <c r="AA153" s="139">
        <f t="shared" si="40"/>
        <v>0</v>
      </c>
      <c r="AB153" s="126"/>
      <c r="AC153" s="302"/>
      <c r="AD153" s="302"/>
      <c r="AF153" s="369">
        <f t="shared" si="47"/>
        <v>0</v>
      </c>
    </row>
    <row r="154" spans="1:32" s="22" customFormat="1" ht="24.75" customHeight="1" hidden="1" outlineLevel="1">
      <c r="A154" s="177">
        <v>151</v>
      </c>
      <c r="B154" s="334"/>
      <c r="C154" s="343"/>
      <c r="D154" s="343"/>
      <c r="E154" s="335"/>
      <c r="F154" s="336"/>
      <c r="G154" s="337"/>
      <c r="H154" s="338"/>
      <c r="I154" s="338"/>
      <c r="J154" s="339"/>
      <c r="K154" s="340">
        <f t="shared" si="33"/>
        <v>0</v>
      </c>
      <c r="L154" s="341">
        <f t="shared" si="41"/>
        <v>0</v>
      </c>
      <c r="M154" s="342">
        <f t="shared" si="42"/>
        <v>0</v>
      </c>
      <c r="N154" s="284" t="str">
        <f t="shared" si="34"/>
        <v/>
      </c>
      <c r="O154" s="280">
        <f t="shared" si="35"/>
        <v>0</v>
      </c>
      <c r="P154" s="279">
        <f t="shared" si="36"/>
        <v>0</v>
      </c>
      <c r="Q154" s="62">
        <f t="shared" si="43"/>
        <v>0</v>
      </c>
      <c r="R154" s="281" t="str">
        <f t="shared" si="44"/>
        <v/>
      </c>
      <c r="S154" s="276">
        <f t="shared" si="37"/>
        <v>0</v>
      </c>
      <c r="T154" s="101">
        <f t="shared" si="45"/>
        <v>0</v>
      </c>
      <c r="U154" s="122"/>
      <c r="V154" s="307"/>
      <c r="W154" s="131">
        <f t="shared" si="48"/>
        <v>0</v>
      </c>
      <c r="X154" s="62">
        <f t="shared" si="46"/>
        <v>0</v>
      </c>
      <c r="Y154" s="63" t="str">
        <f t="shared" si="38"/>
        <v/>
      </c>
      <c r="Z154" s="133">
        <f t="shared" si="39"/>
        <v>0</v>
      </c>
      <c r="AA154" s="139">
        <f t="shared" si="40"/>
        <v>0</v>
      </c>
      <c r="AB154" s="126"/>
      <c r="AC154" s="302"/>
      <c r="AD154" s="302"/>
      <c r="AF154" s="369">
        <f t="shared" si="47"/>
        <v>0</v>
      </c>
    </row>
    <row r="155" spans="1:32" s="22" customFormat="1" ht="24.75" customHeight="1" hidden="1" outlineLevel="1">
      <c r="A155" s="177">
        <v>152</v>
      </c>
      <c r="B155" s="334"/>
      <c r="C155" s="343"/>
      <c r="D155" s="343"/>
      <c r="E155" s="335"/>
      <c r="F155" s="336"/>
      <c r="G155" s="337"/>
      <c r="H155" s="338"/>
      <c r="I155" s="338"/>
      <c r="J155" s="339"/>
      <c r="K155" s="340">
        <f t="shared" si="33"/>
        <v>0</v>
      </c>
      <c r="L155" s="341">
        <f t="shared" si="41"/>
        <v>0</v>
      </c>
      <c r="M155" s="342">
        <f t="shared" si="42"/>
        <v>0</v>
      </c>
      <c r="N155" s="284" t="str">
        <f t="shared" si="34"/>
        <v/>
      </c>
      <c r="O155" s="280">
        <f t="shared" si="35"/>
        <v>0</v>
      </c>
      <c r="P155" s="279">
        <f t="shared" si="36"/>
        <v>0</v>
      </c>
      <c r="Q155" s="62">
        <f t="shared" si="43"/>
        <v>0</v>
      </c>
      <c r="R155" s="281" t="str">
        <f t="shared" si="44"/>
        <v/>
      </c>
      <c r="S155" s="276">
        <f t="shared" si="37"/>
        <v>0</v>
      </c>
      <c r="T155" s="101">
        <f t="shared" si="45"/>
        <v>0</v>
      </c>
      <c r="U155" s="122"/>
      <c r="V155" s="307"/>
      <c r="W155" s="131">
        <f t="shared" si="48"/>
        <v>0</v>
      </c>
      <c r="X155" s="62">
        <f t="shared" si="46"/>
        <v>0</v>
      </c>
      <c r="Y155" s="63" t="str">
        <f t="shared" si="38"/>
        <v/>
      </c>
      <c r="Z155" s="133">
        <f t="shared" si="39"/>
        <v>0</v>
      </c>
      <c r="AA155" s="139">
        <f t="shared" si="40"/>
        <v>0</v>
      </c>
      <c r="AB155" s="126"/>
      <c r="AC155" s="302"/>
      <c r="AD155" s="302"/>
      <c r="AF155" s="369">
        <f t="shared" si="47"/>
        <v>0</v>
      </c>
    </row>
    <row r="156" spans="1:32" s="22" customFormat="1" ht="24.75" customHeight="1" hidden="1" outlineLevel="1">
      <c r="A156" s="177">
        <v>153</v>
      </c>
      <c r="B156" s="334"/>
      <c r="C156" s="343"/>
      <c r="D156" s="343"/>
      <c r="E156" s="335"/>
      <c r="F156" s="336"/>
      <c r="G156" s="337"/>
      <c r="H156" s="338"/>
      <c r="I156" s="338"/>
      <c r="J156" s="339"/>
      <c r="K156" s="340">
        <f t="shared" si="33"/>
        <v>0</v>
      </c>
      <c r="L156" s="341">
        <f t="shared" si="41"/>
        <v>0</v>
      </c>
      <c r="M156" s="342">
        <f t="shared" si="42"/>
        <v>0</v>
      </c>
      <c r="N156" s="284" t="str">
        <f t="shared" si="34"/>
        <v/>
      </c>
      <c r="O156" s="280">
        <f t="shared" si="35"/>
        <v>0</v>
      </c>
      <c r="P156" s="279">
        <f t="shared" si="36"/>
        <v>0</v>
      </c>
      <c r="Q156" s="62">
        <f t="shared" si="43"/>
        <v>0</v>
      </c>
      <c r="R156" s="281" t="str">
        <f t="shared" si="44"/>
        <v/>
      </c>
      <c r="S156" s="276">
        <f t="shared" si="37"/>
        <v>0</v>
      </c>
      <c r="T156" s="101">
        <f t="shared" si="45"/>
        <v>0</v>
      </c>
      <c r="U156" s="122"/>
      <c r="V156" s="307"/>
      <c r="W156" s="131">
        <f t="shared" si="48"/>
        <v>0</v>
      </c>
      <c r="X156" s="62">
        <f t="shared" si="46"/>
        <v>0</v>
      </c>
      <c r="Y156" s="63" t="str">
        <f t="shared" si="38"/>
        <v/>
      </c>
      <c r="Z156" s="133">
        <f t="shared" si="39"/>
        <v>0</v>
      </c>
      <c r="AA156" s="139">
        <f t="shared" si="40"/>
        <v>0</v>
      </c>
      <c r="AB156" s="126"/>
      <c r="AC156" s="302"/>
      <c r="AD156" s="302"/>
      <c r="AF156" s="369">
        <f t="shared" si="47"/>
        <v>0</v>
      </c>
    </row>
    <row r="157" spans="1:32" s="22" customFormat="1" ht="24.75" customHeight="1" hidden="1" outlineLevel="1">
      <c r="A157" s="177">
        <v>154</v>
      </c>
      <c r="B157" s="334"/>
      <c r="C157" s="343"/>
      <c r="D157" s="343"/>
      <c r="E157" s="335"/>
      <c r="F157" s="336"/>
      <c r="G157" s="337"/>
      <c r="H157" s="338"/>
      <c r="I157" s="338"/>
      <c r="J157" s="339"/>
      <c r="K157" s="340">
        <f t="shared" si="33"/>
        <v>0</v>
      </c>
      <c r="L157" s="341">
        <f t="shared" si="41"/>
        <v>0</v>
      </c>
      <c r="M157" s="342">
        <f t="shared" si="42"/>
        <v>0</v>
      </c>
      <c r="N157" s="284" t="str">
        <f t="shared" si="34"/>
        <v/>
      </c>
      <c r="O157" s="280">
        <f t="shared" si="35"/>
        <v>0</v>
      </c>
      <c r="P157" s="279">
        <f t="shared" si="36"/>
        <v>0</v>
      </c>
      <c r="Q157" s="62">
        <f t="shared" si="43"/>
        <v>0</v>
      </c>
      <c r="R157" s="281" t="str">
        <f t="shared" si="44"/>
        <v/>
      </c>
      <c r="S157" s="276">
        <f t="shared" si="37"/>
        <v>0</v>
      </c>
      <c r="T157" s="101">
        <f t="shared" si="45"/>
        <v>0</v>
      </c>
      <c r="U157" s="122"/>
      <c r="V157" s="307"/>
      <c r="W157" s="131">
        <f t="shared" si="48"/>
        <v>0</v>
      </c>
      <c r="X157" s="62">
        <f t="shared" si="46"/>
        <v>0</v>
      </c>
      <c r="Y157" s="63" t="str">
        <f t="shared" si="38"/>
        <v/>
      </c>
      <c r="Z157" s="133">
        <f t="shared" si="39"/>
        <v>0</v>
      </c>
      <c r="AA157" s="139">
        <f t="shared" si="40"/>
        <v>0</v>
      </c>
      <c r="AB157" s="126"/>
      <c r="AC157" s="302"/>
      <c r="AD157" s="302"/>
      <c r="AF157" s="369">
        <f t="shared" si="47"/>
        <v>0</v>
      </c>
    </row>
    <row r="158" spans="1:32" s="22" customFormat="1" ht="24.75" customHeight="1" hidden="1" outlineLevel="1">
      <c r="A158" s="177">
        <v>155</v>
      </c>
      <c r="B158" s="334"/>
      <c r="C158" s="343"/>
      <c r="D158" s="343"/>
      <c r="E158" s="335"/>
      <c r="F158" s="336"/>
      <c r="G158" s="337"/>
      <c r="H158" s="338"/>
      <c r="I158" s="338"/>
      <c r="J158" s="339"/>
      <c r="K158" s="340">
        <f t="shared" si="33"/>
        <v>0</v>
      </c>
      <c r="L158" s="341">
        <f t="shared" si="41"/>
        <v>0</v>
      </c>
      <c r="M158" s="342">
        <f t="shared" si="42"/>
        <v>0</v>
      </c>
      <c r="N158" s="284" t="str">
        <f t="shared" si="34"/>
        <v/>
      </c>
      <c r="O158" s="280">
        <f t="shared" si="35"/>
        <v>0</v>
      </c>
      <c r="P158" s="279">
        <f t="shared" si="36"/>
        <v>0</v>
      </c>
      <c r="Q158" s="62">
        <f t="shared" si="43"/>
        <v>0</v>
      </c>
      <c r="R158" s="281" t="str">
        <f t="shared" si="44"/>
        <v/>
      </c>
      <c r="S158" s="276">
        <f t="shared" si="37"/>
        <v>0</v>
      </c>
      <c r="T158" s="101">
        <f t="shared" si="45"/>
        <v>0</v>
      </c>
      <c r="U158" s="122"/>
      <c r="V158" s="307"/>
      <c r="W158" s="131">
        <f t="shared" si="48"/>
        <v>0</v>
      </c>
      <c r="X158" s="62">
        <f t="shared" si="46"/>
        <v>0</v>
      </c>
      <c r="Y158" s="63" t="str">
        <f t="shared" si="38"/>
        <v/>
      </c>
      <c r="Z158" s="133">
        <f t="shared" si="39"/>
        <v>0</v>
      </c>
      <c r="AA158" s="139">
        <f t="shared" si="40"/>
        <v>0</v>
      </c>
      <c r="AB158" s="126"/>
      <c r="AC158" s="302"/>
      <c r="AD158" s="302"/>
      <c r="AF158" s="369">
        <f t="shared" si="47"/>
        <v>0</v>
      </c>
    </row>
    <row r="159" spans="1:32" s="22" customFormat="1" ht="24.75" customHeight="1" hidden="1" outlineLevel="1">
      <c r="A159" s="177">
        <v>156</v>
      </c>
      <c r="B159" s="334"/>
      <c r="C159" s="343"/>
      <c r="D159" s="343"/>
      <c r="E159" s="335"/>
      <c r="F159" s="336"/>
      <c r="G159" s="337"/>
      <c r="H159" s="338"/>
      <c r="I159" s="338"/>
      <c r="J159" s="339"/>
      <c r="K159" s="340">
        <f t="shared" si="33"/>
        <v>0</v>
      </c>
      <c r="L159" s="341">
        <f t="shared" si="41"/>
        <v>0</v>
      </c>
      <c r="M159" s="342">
        <f t="shared" si="42"/>
        <v>0</v>
      </c>
      <c r="N159" s="284" t="str">
        <f t="shared" si="34"/>
        <v/>
      </c>
      <c r="O159" s="280">
        <f t="shared" si="35"/>
        <v>0</v>
      </c>
      <c r="P159" s="279">
        <f t="shared" si="36"/>
        <v>0</v>
      </c>
      <c r="Q159" s="62">
        <f t="shared" si="43"/>
        <v>0</v>
      </c>
      <c r="R159" s="281" t="str">
        <f t="shared" si="44"/>
        <v/>
      </c>
      <c r="S159" s="276">
        <f t="shared" si="37"/>
        <v>0</v>
      </c>
      <c r="T159" s="101">
        <f t="shared" si="45"/>
        <v>0</v>
      </c>
      <c r="U159" s="122"/>
      <c r="V159" s="307"/>
      <c r="W159" s="131">
        <f t="shared" si="48"/>
        <v>0</v>
      </c>
      <c r="X159" s="62">
        <f t="shared" si="46"/>
        <v>0</v>
      </c>
      <c r="Y159" s="63" t="str">
        <f t="shared" si="38"/>
        <v/>
      </c>
      <c r="Z159" s="133">
        <f t="shared" si="39"/>
        <v>0</v>
      </c>
      <c r="AA159" s="139">
        <f t="shared" si="40"/>
        <v>0</v>
      </c>
      <c r="AB159" s="126"/>
      <c r="AC159" s="302"/>
      <c r="AD159" s="302"/>
      <c r="AF159" s="369">
        <f t="shared" si="47"/>
        <v>0</v>
      </c>
    </row>
    <row r="160" spans="1:32" s="22" customFormat="1" ht="24.75" customHeight="1" hidden="1" outlineLevel="1">
      <c r="A160" s="177">
        <v>157</v>
      </c>
      <c r="B160" s="334"/>
      <c r="C160" s="343"/>
      <c r="D160" s="343"/>
      <c r="E160" s="335"/>
      <c r="F160" s="336"/>
      <c r="G160" s="337"/>
      <c r="H160" s="338"/>
      <c r="I160" s="338"/>
      <c r="J160" s="339"/>
      <c r="K160" s="340">
        <f t="shared" si="33"/>
        <v>0</v>
      </c>
      <c r="L160" s="341">
        <f t="shared" si="41"/>
        <v>0</v>
      </c>
      <c r="M160" s="342">
        <f t="shared" si="42"/>
        <v>0</v>
      </c>
      <c r="N160" s="284" t="str">
        <f t="shared" si="34"/>
        <v/>
      </c>
      <c r="O160" s="280">
        <f t="shared" si="35"/>
        <v>0</v>
      </c>
      <c r="P160" s="279">
        <f t="shared" si="36"/>
        <v>0</v>
      </c>
      <c r="Q160" s="62">
        <f t="shared" si="43"/>
        <v>0</v>
      </c>
      <c r="R160" s="281" t="str">
        <f t="shared" si="44"/>
        <v/>
      </c>
      <c r="S160" s="276">
        <f t="shared" si="37"/>
        <v>0</v>
      </c>
      <c r="T160" s="101">
        <f t="shared" si="45"/>
        <v>0</v>
      </c>
      <c r="U160" s="122"/>
      <c r="V160" s="307"/>
      <c r="W160" s="131">
        <f t="shared" si="48"/>
        <v>0</v>
      </c>
      <c r="X160" s="62">
        <f t="shared" si="46"/>
        <v>0</v>
      </c>
      <c r="Y160" s="63" t="str">
        <f t="shared" si="38"/>
        <v/>
      </c>
      <c r="Z160" s="133">
        <f t="shared" si="39"/>
        <v>0</v>
      </c>
      <c r="AA160" s="139">
        <f t="shared" si="40"/>
        <v>0</v>
      </c>
      <c r="AB160" s="126"/>
      <c r="AC160" s="302"/>
      <c r="AD160" s="302"/>
      <c r="AF160" s="369">
        <f t="shared" si="47"/>
        <v>0</v>
      </c>
    </row>
    <row r="161" spans="1:32" s="22" customFormat="1" ht="24.75" customHeight="1" hidden="1" outlineLevel="1">
      <c r="A161" s="177">
        <v>158</v>
      </c>
      <c r="B161" s="334"/>
      <c r="C161" s="343"/>
      <c r="D161" s="343"/>
      <c r="E161" s="335"/>
      <c r="F161" s="336"/>
      <c r="G161" s="337"/>
      <c r="H161" s="338"/>
      <c r="I161" s="338"/>
      <c r="J161" s="339"/>
      <c r="K161" s="340">
        <f t="shared" si="33"/>
        <v>0</v>
      </c>
      <c r="L161" s="341">
        <f t="shared" si="41"/>
        <v>0</v>
      </c>
      <c r="M161" s="342">
        <f t="shared" si="42"/>
        <v>0</v>
      </c>
      <c r="N161" s="284" t="str">
        <f t="shared" si="34"/>
        <v/>
      </c>
      <c r="O161" s="280">
        <f t="shared" si="35"/>
        <v>0</v>
      </c>
      <c r="P161" s="279">
        <f t="shared" si="36"/>
        <v>0</v>
      </c>
      <c r="Q161" s="62">
        <f t="shared" si="43"/>
        <v>0</v>
      </c>
      <c r="R161" s="281" t="str">
        <f t="shared" si="44"/>
        <v/>
      </c>
      <c r="S161" s="276">
        <f t="shared" si="37"/>
        <v>0</v>
      </c>
      <c r="T161" s="101">
        <f t="shared" si="45"/>
        <v>0</v>
      </c>
      <c r="U161" s="122"/>
      <c r="V161" s="307"/>
      <c r="W161" s="131">
        <f t="shared" si="48"/>
        <v>0</v>
      </c>
      <c r="X161" s="62">
        <f t="shared" si="46"/>
        <v>0</v>
      </c>
      <c r="Y161" s="63" t="str">
        <f t="shared" si="38"/>
        <v/>
      </c>
      <c r="Z161" s="133">
        <f t="shared" si="39"/>
        <v>0</v>
      </c>
      <c r="AA161" s="139">
        <f t="shared" si="40"/>
        <v>0</v>
      </c>
      <c r="AB161" s="126"/>
      <c r="AC161" s="302"/>
      <c r="AD161" s="302"/>
      <c r="AF161" s="369">
        <f t="shared" si="47"/>
        <v>0</v>
      </c>
    </row>
    <row r="162" spans="1:32" s="22" customFormat="1" ht="24.75" customHeight="1" hidden="1" outlineLevel="1">
      <c r="A162" s="177">
        <v>159</v>
      </c>
      <c r="B162" s="334"/>
      <c r="C162" s="343"/>
      <c r="D162" s="343"/>
      <c r="E162" s="335"/>
      <c r="F162" s="336"/>
      <c r="G162" s="337"/>
      <c r="H162" s="338"/>
      <c r="I162" s="338"/>
      <c r="J162" s="339"/>
      <c r="K162" s="340">
        <f t="shared" si="33"/>
        <v>0</v>
      </c>
      <c r="L162" s="341">
        <f t="shared" si="41"/>
        <v>0</v>
      </c>
      <c r="M162" s="342">
        <f t="shared" si="42"/>
        <v>0</v>
      </c>
      <c r="N162" s="284" t="str">
        <f t="shared" si="34"/>
        <v/>
      </c>
      <c r="O162" s="280">
        <f t="shared" si="35"/>
        <v>0</v>
      </c>
      <c r="P162" s="279">
        <f t="shared" si="36"/>
        <v>0</v>
      </c>
      <c r="Q162" s="62">
        <f t="shared" si="43"/>
        <v>0</v>
      </c>
      <c r="R162" s="281" t="str">
        <f t="shared" si="44"/>
        <v/>
      </c>
      <c r="S162" s="276">
        <f t="shared" si="37"/>
        <v>0</v>
      </c>
      <c r="T162" s="101">
        <f t="shared" si="45"/>
        <v>0</v>
      </c>
      <c r="U162" s="122"/>
      <c r="V162" s="307"/>
      <c r="W162" s="131">
        <f t="shared" si="48"/>
        <v>0</v>
      </c>
      <c r="X162" s="62">
        <f t="shared" si="46"/>
        <v>0</v>
      </c>
      <c r="Y162" s="63" t="str">
        <f t="shared" si="38"/>
        <v/>
      </c>
      <c r="Z162" s="133">
        <f t="shared" si="39"/>
        <v>0</v>
      </c>
      <c r="AA162" s="139">
        <f t="shared" si="40"/>
        <v>0</v>
      </c>
      <c r="AB162" s="126"/>
      <c r="AC162" s="302"/>
      <c r="AD162" s="302"/>
      <c r="AF162" s="369">
        <f t="shared" si="47"/>
        <v>0</v>
      </c>
    </row>
    <row r="163" spans="1:32" s="22" customFormat="1" ht="24.75" customHeight="1" hidden="1" outlineLevel="1">
      <c r="A163" s="177">
        <v>160</v>
      </c>
      <c r="B163" s="334"/>
      <c r="C163" s="343"/>
      <c r="D163" s="343"/>
      <c r="E163" s="335"/>
      <c r="F163" s="336"/>
      <c r="G163" s="337"/>
      <c r="H163" s="338"/>
      <c r="I163" s="338"/>
      <c r="J163" s="339"/>
      <c r="K163" s="340">
        <f t="shared" si="33"/>
        <v>0</v>
      </c>
      <c r="L163" s="341">
        <f t="shared" si="41"/>
        <v>0</v>
      </c>
      <c r="M163" s="342">
        <f t="shared" si="42"/>
        <v>0</v>
      </c>
      <c r="N163" s="284" t="str">
        <f t="shared" si="34"/>
        <v/>
      </c>
      <c r="O163" s="280">
        <f t="shared" si="35"/>
        <v>0</v>
      </c>
      <c r="P163" s="279">
        <f t="shared" si="36"/>
        <v>0</v>
      </c>
      <c r="Q163" s="62">
        <f t="shared" si="43"/>
        <v>0</v>
      </c>
      <c r="R163" s="281" t="str">
        <f t="shared" si="44"/>
        <v/>
      </c>
      <c r="S163" s="276">
        <f t="shared" si="37"/>
        <v>0</v>
      </c>
      <c r="T163" s="101">
        <f t="shared" si="45"/>
        <v>0</v>
      </c>
      <c r="U163" s="122"/>
      <c r="V163" s="307"/>
      <c r="W163" s="131">
        <f t="shared" si="48"/>
        <v>0</v>
      </c>
      <c r="X163" s="62">
        <f t="shared" si="46"/>
        <v>0</v>
      </c>
      <c r="Y163" s="63" t="str">
        <f t="shared" si="38"/>
        <v/>
      </c>
      <c r="Z163" s="133">
        <f t="shared" si="39"/>
        <v>0</v>
      </c>
      <c r="AA163" s="139">
        <f t="shared" si="40"/>
        <v>0</v>
      </c>
      <c r="AB163" s="126"/>
      <c r="AC163" s="302"/>
      <c r="AD163" s="302"/>
      <c r="AF163" s="369">
        <f t="shared" si="47"/>
        <v>0</v>
      </c>
    </row>
    <row r="164" spans="1:32" s="22" customFormat="1" ht="24.75" customHeight="1" hidden="1" outlineLevel="1">
      <c r="A164" s="177">
        <v>161</v>
      </c>
      <c r="B164" s="334"/>
      <c r="C164" s="343"/>
      <c r="D164" s="343"/>
      <c r="E164" s="335"/>
      <c r="F164" s="336"/>
      <c r="G164" s="337"/>
      <c r="H164" s="338"/>
      <c r="I164" s="338"/>
      <c r="J164" s="339"/>
      <c r="K164" s="340">
        <f t="shared" si="33"/>
        <v>0</v>
      </c>
      <c r="L164" s="341">
        <f t="shared" si="41"/>
        <v>0</v>
      </c>
      <c r="M164" s="342">
        <f t="shared" si="42"/>
        <v>0</v>
      </c>
      <c r="N164" s="284" t="str">
        <f t="shared" si="34"/>
        <v/>
      </c>
      <c r="O164" s="280">
        <f t="shared" si="35"/>
        <v>0</v>
      </c>
      <c r="P164" s="279">
        <f t="shared" si="36"/>
        <v>0</v>
      </c>
      <c r="Q164" s="62">
        <f t="shared" si="43"/>
        <v>0</v>
      </c>
      <c r="R164" s="281" t="str">
        <f t="shared" si="44"/>
        <v/>
      </c>
      <c r="S164" s="276">
        <f t="shared" si="37"/>
        <v>0</v>
      </c>
      <c r="T164" s="101">
        <f t="shared" si="45"/>
        <v>0</v>
      </c>
      <c r="U164" s="122"/>
      <c r="V164" s="307"/>
      <c r="W164" s="131">
        <f t="shared" si="48"/>
        <v>0</v>
      </c>
      <c r="X164" s="62">
        <f t="shared" si="46"/>
        <v>0</v>
      </c>
      <c r="Y164" s="63" t="str">
        <f t="shared" si="38"/>
        <v/>
      </c>
      <c r="Z164" s="133">
        <f t="shared" si="39"/>
        <v>0</v>
      </c>
      <c r="AA164" s="139">
        <f t="shared" si="40"/>
        <v>0</v>
      </c>
      <c r="AB164" s="126"/>
      <c r="AC164" s="302"/>
      <c r="AD164" s="302"/>
      <c r="AF164" s="369">
        <f t="shared" si="47"/>
        <v>0</v>
      </c>
    </row>
    <row r="165" spans="1:32" s="22" customFormat="1" ht="24.75" customHeight="1" hidden="1" outlineLevel="1">
      <c r="A165" s="177">
        <v>162</v>
      </c>
      <c r="B165" s="334"/>
      <c r="C165" s="343"/>
      <c r="D165" s="343"/>
      <c r="E165" s="335"/>
      <c r="F165" s="336"/>
      <c r="G165" s="337"/>
      <c r="H165" s="338"/>
      <c r="I165" s="338"/>
      <c r="J165" s="339"/>
      <c r="K165" s="340">
        <f t="shared" si="33"/>
        <v>0</v>
      </c>
      <c r="L165" s="341">
        <f t="shared" si="41"/>
        <v>0</v>
      </c>
      <c r="M165" s="342">
        <f t="shared" si="42"/>
        <v>0</v>
      </c>
      <c r="N165" s="284" t="str">
        <f t="shared" si="34"/>
        <v/>
      </c>
      <c r="O165" s="280">
        <f t="shared" si="35"/>
        <v>0</v>
      </c>
      <c r="P165" s="279">
        <f t="shared" si="36"/>
        <v>0</v>
      </c>
      <c r="Q165" s="62">
        <f t="shared" si="43"/>
        <v>0</v>
      </c>
      <c r="R165" s="281" t="str">
        <f t="shared" si="44"/>
        <v/>
      </c>
      <c r="S165" s="276">
        <f t="shared" si="37"/>
        <v>0</v>
      </c>
      <c r="T165" s="101">
        <f t="shared" si="45"/>
        <v>0</v>
      </c>
      <c r="U165" s="122"/>
      <c r="V165" s="307"/>
      <c r="W165" s="131">
        <f t="shared" si="48"/>
        <v>0</v>
      </c>
      <c r="X165" s="62">
        <f t="shared" si="46"/>
        <v>0</v>
      </c>
      <c r="Y165" s="63" t="str">
        <f t="shared" si="38"/>
        <v/>
      </c>
      <c r="Z165" s="133">
        <f t="shared" si="39"/>
        <v>0</v>
      </c>
      <c r="AA165" s="139">
        <f t="shared" si="40"/>
        <v>0</v>
      </c>
      <c r="AB165" s="126"/>
      <c r="AC165" s="302"/>
      <c r="AD165" s="302"/>
      <c r="AF165" s="369">
        <f t="shared" si="47"/>
        <v>0</v>
      </c>
    </row>
    <row r="166" spans="1:32" s="22" customFormat="1" ht="24.75" customHeight="1" hidden="1" outlineLevel="1">
      <c r="A166" s="177">
        <v>163</v>
      </c>
      <c r="B166" s="334"/>
      <c r="C166" s="343"/>
      <c r="D166" s="343"/>
      <c r="E166" s="335"/>
      <c r="F166" s="336"/>
      <c r="G166" s="337"/>
      <c r="H166" s="338"/>
      <c r="I166" s="338"/>
      <c r="J166" s="339"/>
      <c r="K166" s="340">
        <f t="shared" si="33"/>
        <v>0</v>
      </c>
      <c r="L166" s="341">
        <f t="shared" si="41"/>
        <v>0</v>
      </c>
      <c r="M166" s="342">
        <f t="shared" si="42"/>
        <v>0</v>
      </c>
      <c r="N166" s="284" t="str">
        <f t="shared" si="34"/>
        <v/>
      </c>
      <c r="O166" s="280">
        <f t="shared" si="35"/>
        <v>0</v>
      </c>
      <c r="P166" s="279">
        <f t="shared" si="36"/>
        <v>0</v>
      </c>
      <c r="Q166" s="62">
        <f t="shared" si="43"/>
        <v>0</v>
      </c>
      <c r="R166" s="281" t="str">
        <f t="shared" si="44"/>
        <v/>
      </c>
      <c r="S166" s="276">
        <f t="shared" si="37"/>
        <v>0</v>
      </c>
      <c r="T166" s="101">
        <f t="shared" si="45"/>
        <v>0</v>
      </c>
      <c r="U166" s="122"/>
      <c r="V166" s="307"/>
      <c r="W166" s="131">
        <f t="shared" si="48"/>
        <v>0</v>
      </c>
      <c r="X166" s="62">
        <f t="shared" si="46"/>
        <v>0</v>
      </c>
      <c r="Y166" s="63" t="str">
        <f t="shared" si="38"/>
        <v/>
      </c>
      <c r="Z166" s="133">
        <f t="shared" si="39"/>
        <v>0</v>
      </c>
      <c r="AA166" s="139">
        <f t="shared" si="40"/>
        <v>0</v>
      </c>
      <c r="AB166" s="126"/>
      <c r="AC166" s="302"/>
      <c r="AD166" s="302"/>
      <c r="AF166" s="369">
        <f t="shared" si="47"/>
        <v>0</v>
      </c>
    </row>
    <row r="167" spans="1:32" s="22" customFormat="1" ht="24.75" customHeight="1" hidden="1" outlineLevel="1">
      <c r="A167" s="177">
        <v>164</v>
      </c>
      <c r="B167" s="334"/>
      <c r="C167" s="343"/>
      <c r="D167" s="343"/>
      <c r="E167" s="335"/>
      <c r="F167" s="336"/>
      <c r="G167" s="337"/>
      <c r="H167" s="338"/>
      <c r="I167" s="338"/>
      <c r="J167" s="339"/>
      <c r="K167" s="340">
        <f t="shared" si="33"/>
        <v>0</v>
      </c>
      <c r="L167" s="341">
        <f t="shared" si="41"/>
        <v>0</v>
      </c>
      <c r="M167" s="342">
        <f t="shared" si="42"/>
        <v>0</v>
      </c>
      <c r="N167" s="284" t="str">
        <f t="shared" si="34"/>
        <v/>
      </c>
      <c r="O167" s="280">
        <f t="shared" si="35"/>
        <v>0</v>
      </c>
      <c r="P167" s="279">
        <f t="shared" si="36"/>
        <v>0</v>
      </c>
      <c r="Q167" s="62">
        <f t="shared" si="43"/>
        <v>0</v>
      </c>
      <c r="R167" s="281" t="str">
        <f t="shared" si="44"/>
        <v/>
      </c>
      <c r="S167" s="276">
        <f t="shared" si="37"/>
        <v>0</v>
      </c>
      <c r="T167" s="101">
        <f t="shared" si="45"/>
        <v>0</v>
      </c>
      <c r="U167" s="122"/>
      <c r="V167" s="307"/>
      <c r="W167" s="131">
        <f t="shared" si="48"/>
        <v>0</v>
      </c>
      <c r="X167" s="62">
        <f t="shared" si="46"/>
        <v>0</v>
      </c>
      <c r="Y167" s="63" t="str">
        <f t="shared" si="38"/>
        <v/>
      </c>
      <c r="Z167" s="133">
        <f t="shared" si="39"/>
        <v>0</v>
      </c>
      <c r="AA167" s="139">
        <f t="shared" si="40"/>
        <v>0</v>
      </c>
      <c r="AB167" s="126"/>
      <c r="AC167" s="302"/>
      <c r="AD167" s="302"/>
      <c r="AF167" s="369">
        <f t="shared" si="47"/>
        <v>0</v>
      </c>
    </row>
    <row r="168" spans="1:32" s="22" customFormat="1" ht="24.75" customHeight="1" hidden="1" outlineLevel="1">
      <c r="A168" s="177">
        <v>165</v>
      </c>
      <c r="B168" s="334"/>
      <c r="C168" s="343"/>
      <c r="D168" s="343"/>
      <c r="E168" s="335"/>
      <c r="F168" s="336"/>
      <c r="G168" s="337"/>
      <c r="H168" s="338"/>
      <c r="I168" s="338"/>
      <c r="J168" s="339"/>
      <c r="K168" s="340">
        <f t="shared" si="33"/>
        <v>0</v>
      </c>
      <c r="L168" s="341">
        <f t="shared" si="41"/>
        <v>0</v>
      </c>
      <c r="M168" s="342">
        <f t="shared" si="42"/>
        <v>0</v>
      </c>
      <c r="N168" s="284" t="str">
        <f t="shared" si="34"/>
        <v/>
      </c>
      <c r="O168" s="280">
        <f t="shared" si="35"/>
        <v>0</v>
      </c>
      <c r="P168" s="279">
        <f t="shared" si="36"/>
        <v>0</v>
      </c>
      <c r="Q168" s="62">
        <f t="shared" si="43"/>
        <v>0</v>
      </c>
      <c r="R168" s="281" t="str">
        <f t="shared" si="44"/>
        <v/>
      </c>
      <c r="S168" s="276">
        <f t="shared" si="37"/>
        <v>0</v>
      </c>
      <c r="T168" s="101">
        <f t="shared" si="45"/>
        <v>0</v>
      </c>
      <c r="U168" s="122"/>
      <c r="V168" s="307"/>
      <c r="W168" s="131">
        <f t="shared" si="48"/>
        <v>0</v>
      </c>
      <c r="X168" s="62">
        <f t="shared" si="46"/>
        <v>0</v>
      </c>
      <c r="Y168" s="63" t="str">
        <f t="shared" si="38"/>
        <v/>
      </c>
      <c r="Z168" s="133">
        <f t="shared" si="39"/>
        <v>0</v>
      </c>
      <c r="AA168" s="139">
        <f t="shared" si="40"/>
        <v>0</v>
      </c>
      <c r="AB168" s="126"/>
      <c r="AC168" s="302"/>
      <c r="AD168" s="302"/>
      <c r="AF168" s="369">
        <f t="shared" si="47"/>
        <v>0</v>
      </c>
    </row>
    <row r="169" spans="1:32" s="22" customFormat="1" ht="24.75" customHeight="1" hidden="1" outlineLevel="1">
      <c r="A169" s="177">
        <v>166</v>
      </c>
      <c r="B169" s="334"/>
      <c r="C169" s="343"/>
      <c r="D169" s="343"/>
      <c r="E169" s="335"/>
      <c r="F169" s="336"/>
      <c r="G169" s="337"/>
      <c r="H169" s="338"/>
      <c r="I169" s="338"/>
      <c r="J169" s="339"/>
      <c r="K169" s="340">
        <f t="shared" si="33"/>
        <v>0</v>
      </c>
      <c r="L169" s="341">
        <f t="shared" si="41"/>
        <v>0</v>
      </c>
      <c r="M169" s="342">
        <f t="shared" si="42"/>
        <v>0</v>
      </c>
      <c r="N169" s="284" t="str">
        <f t="shared" si="34"/>
        <v/>
      </c>
      <c r="O169" s="280">
        <f t="shared" si="35"/>
        <v>0</v>
      </c>
      <c r="P169" s="279">
        <f t="shared" si="36"/>
        <v>0</v>
      </c>
      <c r="Q169" s="62">
        <f t="shared" si="43"/>
        <v>0</v>
      </c>
      <c r="R169" s="281" t="str">
        <f t="shared" si="44"/>
        <v/>
      </c>
      <c r="S169" s="276">
        <f t="shared" si="37"/>
        <v>0</v>
      </c>
      <c r="T169" s="101">
        <f t="shared" si="45"/>
        <v>0</v>
      </c>
      <c r="U169" s="122"/>
      <c r="V169" s="307"/>
      <c r="W169" s="131">
        <f t="shared" si="48"/>
        <v>0</v>
      </c>
      <c r="X169" s="62">
        <f t="shared" si="46"/>
        <v>0</v>
      </c>
      <c r="Y169" s="63" t="str">
        <f t="shared" si="38"/>
        <v/>
      </c>
      <c r="Z169" s="133">
        <f t="shared" si="39"/>
        <v>0</v>
      </c>
      <c r="AA169" s="139">
        <f t="shared" si="40"/>
        <v>0</v>
      </c>
      <c r="AB169" s="126"/>
      <c r="AC169" s="302"/>
      <c r="AD169" s="302"/>
      <c r="AF169" s="369">
        <f t="shared" si="47"/>
        <v>0</v>
      </c>
    </row>
    <row r="170" spans="1:32" s="22" customFormat="1" ht="24.75" customHeight="1" hidden="1" outlineLevel="1">
      <c r="A170" s="177">
        <v>167</v>
      </c>
      <c r="B170" s="334"/>
      <c r="C170" s="343"/>
      <c r="D170" s="343"/>
      <c r="E170" s="335"/>
      <c r="F170" s="336"/>
      <c r="G170" s="337"/>
      <c r="H170" s="338"/>
      <c r="I170" s="338"/>
      <c r="J170" s="339"/>
      <c r="K170" s="340">
        <f t="shared" si="33"/>
        <v>0</v>
      </c>
      <c r="L170" s="341">
        <f t="shared" si="41"/>
        <v>0</v>
      </c>
      <c r="M170" s="342">
        <f t="shared" si="42"/>
        <v>0</v>
      </c>
      <c r="N170" s="284" t="str">
        <f t="shared" si="34"/>
        <v/>
      </c>
      <c r="O170" s="280">
        <f t="shared" si="35"/>
        <v>0</v>
      </c>
      <c r="P170" s="279">
        <f t="shared" si="36"/>
        <v>0</v>
      </c>
      <c r="Q170" s="62">
        <f t="shared" si="43"/>
        <v>0</v>
      </c>
      <c r="R170" s="281" t="str">
        <f t="shared" si="44"/>
        <v/>
      </c>
      <c r="S170" s="276">
        <f t="shared" si="37"/>
        <v>0</v>
      </c>
      <c r="T170" s="101">
        <f t="shared" si="45"/>
        <v>0</v>
      </c>
      <c r="U170" s="122"/>
      <c r="V170" s="307"/>
      <c r="W170" s="131">
        <f t="shared" si="48"/>
        <v>0</v>
      </c>
      <c r="X170" s="62">
        <f t="shared" si="46"/>
        <v>0</v>
      </c>
      <c r="Y170" s="63" t="str">
        <f t="shared" si="38"/>
        <v/>
      </c>
      <c r="Z170" s="133">
        <f t="shared" si="39"/>
        <v>0</v>
      </c>
      <c r="AA170" s="139">
        <f t="shared" si="40"/>
        <v>0</v>
      </c>
      <c r="AB170" s="126"/>
      <c r="AC170" s="302"/>
      <c r="AD170" s="302"/>
      <c r="AF170" s="369">
        <f t="shared" si="47"/>
        <v>0</v>
      </c>
    </row>
    <row r="171" spans="1:32" s="22" customFormat="1" ht="24.75" customHeight="1" hidden="1" outlineLevel="1">
      <c r="A171" s="177">
        <v>168</v>
      </c>
      <c r="B171" s="334"/>
      <c r="C171" s="343"/>
      <c r="D171" s="343"/>
      <c r="E171" s="335"/>
      <c r="F171" s="336"/>
      <c r="G171" s="337"/>
      <c r="H171" s="338"/>
      <c r="I171" s="338"/>
      <c r="J171" s="339"/>
      <c r="K171" s="340">
        <f t="shared" si="33"/>
        <v>0</v>
      </c>
      <c r="L171" s="341">
        <f t="shared" si="41"/>
        <v>0</v>
      </c>
      <c r="M171" s="342">
        <f t="shared" si="42"/>
        <v>0</v>
      </c>
      <c r="N171" s="284" t="str">
        <f t="shared" si="34"/>
        <v/>
      </c>
      <c r="O171" s="280">
        <f t="shared" si="35"/>
        <v>0</v>
      </c>
      <c r="P171" s="279">
        <f t="shared" si="36"/>
        <v>0</v>
      </c>
      <c r="Q171" s="62">
        <f t="shared" si="43"/>
        <v>0</v>
      </c>
      <c r="R171" s="281" t="str">
        <f t="shared" si="44"/>
        <v/>
      </c>
      <c r="S171" s="276">
        <f t="shared" si="37"/>
        <v>0</v>
      </c>
      <c r="T171" s="101">
        <f t="shared" si="45"/>
        <v>0</v>
      </c>
      <c r="U171" s="122"/>
      <c r="V171" s="307"/>
      <c r="W171" s="131">
        <f t="shared" si="48"/>
        <v>0</v>
      </c>
      <c r="X171" s="62">
        <f t="shared" si="46"/>
        <v>0</v>
      </c>
      <c r="Y171" s="63" t="str">
        <f t="shared" si="38"/>
        <v/>
      </c>
      <c r="Z171" s="133">
        <f t="shared" si="39"/>
        <v>0</v>
      </c>
      <c r="AA171" s="139">
        <f t="shared" si="40"/>
        <v>0</v>
      </c>
      <c r="AB171" s="126"/>
      <c r="AC171" s="302"/>
      <c r="AD171" s="302"/>
      <c r="AF171" s="369">
        <f t="shared" si="47"/>
        <v>0</v>
      </c>
    </row>
    <row r="172" spans="1:32" s="22" customFormat="1" ht="24.75" customHeight="1" hidden="1" outlineLevel="1">
      <c r="A172" s="177">
        <v>169</v>
      </c>
      <c r="B172" s="334"/>
      <c r="C172" s="343"/>
      <c r="D172" s="343"/>
      <c r="E172" s="335"/>
      <c r="F172" s="336"/>
      <c r="G172" s="337"/>
      <c r="H172" s="338"/>
      <c r="I172" s="338"/>
      <c r="J172" s="339"/>
      <c r="K172" s="340">
        <f t="shared" si="33"/>
        <v>0</v>
      </c>
      <c r="L172" s="341">
        <f t="shared" si="41"/>
        <v>0</v>
      </c>
      <c r="M172" s="342">
        <f t="shared" si="42"/>
        <v>0</v>
      </c>
      <c r="N172" s="284" t="str">
        <f t="shared" si="34"/>
        <v/>
      </c>
      <c r="O172" s="280">
        <f t="shared" si="35"/>
        <v>0</v>
      </c>
      <c r="P172" s="279">
        <f t="shared" si="36"/>
        <v>0</v>
      </c>
      <c r="Q172" s="62">
        <f t="shared" si="43"/>
        <v>0</v>
      </c>
      <c r="R172" s="281" t="str">
        <f t="shared" si="44"/>
        <v/>
      </c>
      <c r="S172" s="276">
        <f t="shared" si="37"/>
        <v>0</v>
      </c>
      <c r="T172" s="101">
        <f t="shared" si="45"/>
        <v>0</v>
      </c>
      <c r="U172" s="122"/>
      <c r="V172" s="307"/>
      <c r="W172" s="131">
        <f t="shared" si="48"/>
        <v>0</v>
      </c>
      <c r="X172" s="62">
        <f t="shared" si="46"/>
        <v>0</v>
      </c>
      <c r="Y172" s="63" t="str">
        <f t="shared" si="38"/>
        <v/>
      </c>
      <c r="Z172" s="133">
        <f t="shared" si="39"/>
        <v>0</v>
      </c>
      <c r="AA172" s="139">
        <f t="shared" si="40"/>
        <v>0</v>
      </c>
      <c r="AB172" s="126"/>
      <c r="AC172" s="302"/>
      <c r="AD172" s="302"/>
      <c r="AF172" s="369">
        <f t="shared" si="47"/>
        <v>0</v>
      </c>
    </row>
    <row r="173" spans="1:32" s="22" customFormat="1" ht="24.75" customHeight="1" hidden="1" outlineLevel="1">
      <c r="A173" s="177">
        <v>170</v>
      </c>
      <c r="B173" s="334"/>
      <c r="C173" s="343"/>
      <c r="D173" s="343"/>
      <c r="E173" s="335"/>
      <c r="F173" s="336"/>
      <c r="G173" s="337"/>
      <c r="H173" s="338"/>
      <c r="I173" s="338"/>
      <c r="J173" s="339"/>
      <c r="K173" s="340">
        <f t="shared" si="33"/>
        <v>0</v>
      </c>
      <c r="L173" s="341">
        <f t="shared" si="41"/>
        <v>0</v>
      </c>
      <c r="M173" s="342">
        <f t="shared" si="42"/>
        <v>0</v>
      </c>
      <c r="N173" s="284" t="str">
        <f t="shared" si="34"/>
        <v/>
      </c>
      <c r="O173" s="280">
        <f t="shared" si="35"/>
        <v>0</v>
      </c>
      <c r="P173" s="279">
        <f t="shared" si="36"/>
        <v>0</v>
      </c>
      <c r="Q173" s="62">
        <f t="shared" si="43"/>
        <v>0</v>
      </c>
      <c r="R173" s="281" t="str">
        <f t="shared" si="44"/>
        <v/>
      </c>
      <c r="S173" s="276">
        <f t="shared" si="37"/>
        <v>0</v>
      </c>
      <c r="T173" s="101">
        <f t="shared" si="45"/>
        <v>0</v>
      </c>
      <c r="U173" s="122"/>
      <c r="V173" s="307"/>
      <c r="W173" s="131">
        <f t="shared" si="48"/>
        <v>0</v>
      </c>
      <c r="X173" s="62">
        <f t="shared" si="46"/>
        <v>0</v>
      </c>
      <c r="Y173" s="63" t="str">
        <f t="shared" si="38"/>
        <v/>
      </c>
      <c r="Z173" s="133">
        <f t="shared" si="39"/>
        <v>0</v>
      </c>
      <c r="AA173" s="139">
        <f t="shared" si="40"/>
        <v>0</v>
      </c>
      <c r="AB173" s="126"/>
      <c r="AC173" s="302"/>
      <c r="AD173" s="302"/>
      <c r="AF173" s="369">
        <f t="shared" si="47"/>
        <v>0</v>
      </c>
    </row>
    <row r="174" spans="1:32" s="22" customFormat="1" ht="24.75" customHeight="1" hidden="1" outlineLevel="1">
      <c r="A174" s="177">
        <v>171</v>
      </c>
      <c r="B174" s="334"/>
      <c r="C174" s="343"/>
      <c r="D174" s="343"/>
      <c r="E174" s="335"/>
      <c r="F174" s="336"/>
      <c r="G174" s="337"/>
      <c r="H174" s="338"/>
      <c r="I174" s="338"/>
      <c r="J174" s="339"/>
      <c r="K174" s="340">
        <f t="shared" si="33"/>
        <v>0</v>
      </c>
      <c r="L174" s="341">
        <f t="shared" si="41"/>
        <v>0</v>
      </c>
      <c r="M174" s="342">
        <f t="shared" si="42"/>
        <v>0</v>
      </c>
      <c r="N174" s="284" t="str">
        <f t="shared" si="34"/>
        <v/>
      </c>
      <c r="O174" s="280">
        <f t="shared" si="35"/>
        <v>0</v>
      </c>
      <c r="P174" s="279">
        <f t="shared" si="36"/>
        <v>0</v>
      </c>
      <c r="Q174" s="62">
        <f t="shared" si="43"/>
        <v>0</v>
      </c>
      <c r="R174" s="281" t="str">
        <f t="shared" si="44"/>
        <v/>
      </c>
      <c r="S174" s="276">
        <f t="shared" si="37"/>
        <v>0</v>
      </c>
      <c r="T174" s="101">
        <f t="shared" si="45"/>
        <v>0</v>
      </c>
      <c r="U174" s="122"/>
      <c r="V174" s="307"/>
      <c r="W174" s="131">
        <f t="shared" si="48"/>
        <v>0</v>
      </c>
      <c r="X174" s="62">
        <f t="shared" si="46"/>
        <v>0</v>
      </c>
      <c r="Y174" s="63" t="str">
        <f t="shared" si="38"/>
        <v/>
      </c>
      <c r="Z174" s="133">
        <f t="shared" si="39"/>
        <v>0</v>
      </c>
      <c r="AA174" s="139">
        <f t="shared" si="40"/>
        <v>0</v>
      </c>
      <c r="AB174" s="126"/>
      <c r="AC174" s="302"/>
      <c r="AD174" s="302"/>
      <c r="AF174" s="369">
        <f t="shared" si="47"/>
        <v>0</v>
      </c>
    </row>
    <row r="175" spans="1:32" s="22" customFormat="1" ht="24.75" customHeight="1" hidden="1" outlineLevel="1">
      <c r="A175" s="177">
        <v>172</v>
      </c>
      <c r="B175" s="334"/>
      <c r="C175" s="343"/>
      <c r="D175" s="343"/>
      <c r="E175" s="335"/>
      <c r="F175" s="336"/>
      <c r="G175" s="337"/>
      <c r="H175" s="338"/>
      <c r="I175" s="338"/>
      <c r="J175" s="339"/>
      <c r="K175" s="340">
        <f t="shared" si="33"/>
        <v>0</v>
      </c>
      <c r="L175" s="341">
        <f t="shared" si="41"/>
        <v>0</v>
      </c>
      <c r="M175" s="342">
        <f t="shared" si="42"/>
        <v>0</v>
      </c>
      <c r="N175" s="284" t="str">
        <f t="shared" si="34"/>
        <v/>
      </c>
      <c r="O175" s="280">
        <f t="shared" si="35"/>
        <v>0</v>
      </c>
      <c r="P175" s="279">
        <f t="shared" si="36"/>
        <v>0</v>
      </c>
      <c r="Q175" s="62">
        <f t="shared" si="43"/>
        <v>0</v>
      </c>
      <c r="R175" s="281" t="str">
        <f t="shared" si="44"/>
        <v/>
      </c>
      <c r="S175" s="276">
        <f t="shared" si="37"/>
        <v>0</v>
      </c>
      <c r="T175" s="101">
        <f t="shared" si="45"/>
        <v>0</v>
      </c>
      <c r="U175" s="122"/>
      <c r="V175" s="307"/>
      <c r="W175" s="131">
        <f t="shared" si="48"/>
        <v>0</v>
      </c>
      <c r="X175" s="62">
        <f t="shared" si="46"/>
        <v>0</v>
      </c>
      <c r="Y175" s="63" t="str">
        <f t="shared" si="38"/>
        <v/>
      </c>
      <c r="Z175" s="133">
        <f t="shared" si="39"/>
        <v>0</v>
      </c>
      <c r="AA175" s="139">
        <f t="shared" si="40"/>
        <v>0</v>
      </c>
      <c r="AB175" s="126"/>
      <c r="AC175" s="302"/>
      <c r="AD175" s="302"/>
      <c r="AF175" s="369">
        <f t="shared" si="47"/>
        <v>0</v>
      </c>
    </row>
    <row r="176" spans="1:32" s="22" customFormat="1" ht="24.75" customHeight="1" hidden="1" outlineLevel="1">
      <c r="A176" s="177">
        <v>173</v>
      </c>
      <c r="B176" s="334"/>
      <c r="C176" s="343"/>
      <c r="D176" s="343"/>
      <c r="E176" s="335"/>
      <c r="F176" s="336"/>
      <c r="G176" s="337"/>
      <c r="H176" s="338"/>
      <c r="I176" s="338"/>
      <c r="J176" s="339"/>
      <c r="K176" s="340">
        <f t="shared" si="33"/>
        <v>0</v>
      </c>
      <c r="L176" s="341">
        <f t="shared" si="41"/>
        <v>0</v>
      </c>
      <c r="M176" s="342">
        <f t="shared" si="42"/>
        <v>0</v>
      </c>
      <c r="N176" s="284" t="str">
        <f t="shared" si="34"/>
        <v/>
      </c>
      <c r="O176" s="280">
        <f t="shared" si="35"/>
        <v>0</v>
      </c>
      <c r="P176" s="279">
        <f t="shared" si="36"/>
        <v>0</v>
      </c>
      <c r="Q176" s="62">
        <f t="shared" si="43"/>
        <v>0</v>
      </c>
      <c r="R176" s="281" t="str">
        <f t="shared" si="44"/>
        <v/>
      </c>
      <c r="S176" s="276">
        <f t="shared" si="37"/>
        <v>0</v>
      </c>
      <c r="T176" s="101">
        <f t="shared" si="45"/>
        <v>0</v>
      </c>
      <c r="U176" s="122"/>
      <c r="V176" s="307"/>
      <c r="W176" s="131">
        <f t="shared" si="48"/>
        <v>0</v>
      </c>
      <c r="X176" s="62">
        <f t="shared" si="46"/>
        <v>0</v>
      </c>
      <c r="Y176" s="63" t="str">
        <f t="shared" si="38"/>
        <v/>
      </c>
      <c r="Z176" s="133">
        <f t="shared" si="39"/>
        <v>0</v>
      </c>
      <c r="AA176" s="139">
        <f t="shared" si="40"/>
        <v>0</v>
      </c>
      <c r="AB176" s="126"/>
      <c r="AC176" s="302"/>
      <c r="AD176" s="302"/>
      <c r="AF176" s="369">
        <f t="shared" si="47"/>
        <v>0</v>
      </c>
    </row>
    <row r="177" spans="1:32" s="22" customFormat="1" ht="24.75" customHeight="1" hidden="1" outlineLevel="1">
      <c r="A177" s="177">
        <v>174</v>
      </c>
      <c r="B177" s="334"/>
      <c r="C177" s="343"/>
      <c r="D177" s="343"/>
      <c r="E177" s="335"/>
      <c r="F177" s="336"/>
      <c r="G177" s="337"/>
      <c r="H177" s="338"/>
      <c r="I177" s="338"/>
      <c r="J177" s="339"/>
      <c r="K177" s="340">
        <f t="shared" si="33"/>
        <v>0</v>
      </c>
      <c r="L177" s="341">
        <f t="shared" si="41"/>
        <v>0</v>
      </c>
      <c r="M177" s="342">
        <f t="shared" si="42"/>
        <v>0</v>
      </c>
      <c r="N177" s="284" t="str">
        <f t="shared" si="34"/>
        <v/>
      </c>
      <c r="O177" s="280">
        <f t="shared" si="35"/>
        <v>0</v>
      </c>
      <c r="P177" s="279">
        <f t="shared" si="36"/>
        <v>0</v>
      </c>
      <c r="Q177" s="62">
        <f t="shared" si="43"/>
        <v>0</v>
      </c>
      <c r="R177" s="281" t="str">
        <f t="shared" si="44"/>
        <v/>
      </c>
      <c r="S177" s="276">
        <f t="shared" si="37"/>
        <v>0</v>
      </c>
      <c r="T177" s="101">
        <f t="shared" si="45"/>
        <v>0</v>
      </c>
      <c r="U177" s="122"/>
      <c r="V177" s="307"/>
      <c r="W177" s="131">
        <f t="shared" si="48"/>
        <v>0</v>
      </c>
      <c r="X177" s="62">
        <f t="shared" si="46"/>
        <v>0</v>
      </c>
      <c r="Y177" s="63" t="str">
        <f t="shared" si="38"/>
        <v/>
      </c>
      <c r="Z177" s="133">
        <f t="shared" si="39"/>
        <v>0</v>
      </c>
      <c r="AA177" s="139">
        <f t="shared" si="40"/>
        <v>0</v>
      </c>
      <c r="AB177" s="126"/>
      <c r="AC177" s="302"/>
      <c r="AD177" s="302"/>
      <c r="AF177" s="369">
        <f t="shared" si="47"/>
        <v>0</v>
      </c>
    </row>
    <row r="178" spans="1:32" s="22" customFormat="1" ht="24.75" customHeight="1" hidden="1" outlineLevel="1">
      <c r="A178" s="177">
        <v>175</v>
      </c>
      <c r="B178" s="334"/>
      <c r="C178" s="343"/>
      <c r="D178" s="343"/>
      <c r="E178" s="335"/>
      <c r="F178" s="336"/>
      <c r="G178" s="337"/>
      <c r="H178" s="338"/>
      <c r="I178" s="338"/>
      <c r="J178" s="339"/>
      <c r="K178" s="340">
        <f t="shared" si="33"/>
        <v>0</v>
      </c>
      <c r="L178" s="341">
        <f t="shared" si="41"/>
        <v>0</v>
      </c>
      <c r="M178" s="342">
        <f t="shared" si="42"/>
        <v>0</v>
      </c>
      <c r="N178" s="284" t="str">
        <f t="shared" si="34"/>
        <v/>
      </c>
      <c r="O178" s="280">
        <f t="shared" si="35"/>
        <v>0</v>
      </c>
      <c r="P178" s="279">
        <f t="shared" si="36"/>
        <v>0</v>
      </c>
      <c r="Q178" s="62">
        <f t="shared" si="43"/>
        <v>0</v>
      </c>
      <c r="R178" s="281" t="str">
        <f t="shared" si="44"/>
        <v/>
      </c>
      <c r="S178" s="276">
        <f t="shared" si="37"/>
        <v>0</v>
      </c>
      <c r="T178" s="101">
        <f t="shared" si="45"/>
        <v>0</v>
      </c>
      <c r="U178" s="122"/>
      <c r="V178" s="307"/>
      <c r="W178" s="131">
        <f t="shared" si="48"/>
        <v>0</v>
      </c>
      <c r="X178" s="62">
        <f t="shared" si="46"/>
        <v>0</v>
      </c>
      <c r="Y178" s="63" t="str">
        <f t="shared" si="38"/>
        <v/>
      </c>
      <c r="Z178" s="133">
        <f t="shared" si="39"/>
        <v>0</v>
      </c>
      <c r="AA178" s="139">
        <f t="shared" si="40"/>
        <v>0</v>
      </c>
      <c r="AB178" s="126"/>
      <c r="AC178" s="302"/>
      <c r="AD178" s="302"/>
      <c r="AF178" s="369">
        <f t="shared" si="47"/>
        <v>0</v>
      </c>
    </row>
    <row r="179" spans="1:32" s="22" customFormat="1" ht="24.75" customHeight="1" hidden="1" outlineLevel="1">
      <c r="A179" s="177">
        <v>176</v>
      </c>
      <c r="B179" s="334"/>
      <c r="C179" s="343"/>
      <c r="D179" s="343"/>
      <c r="E179" s="335"/>
      <c r="F179" s="336"/>
      <c r="G179" s="337"/>
      <c r="H179" s="338"/>
      <c r="I179" s="338"/>
      <c r="J179" s="339"/>
      <c r="K179" s="340">
        <f t="shared" si="33"/>
        <v>0</v>
      </c>
      <c r="L179" s="341">
        <f t="shared" si="41"/>
        <v>0</v>
      </c>
      <c r="M179" s="342">
        <f t="shared" si="42"/>
        <v>0</v>
      </c>
      <c r="N179" s="284" t="str">
        <f t="shared" si="34"/>
        <v/>
      </c>
      <c r="O179" s="280">
        <f t="shared" si="35"/>
        <v>0</v>
      </c>
      <c r="P179" s="279">
        <f t="shared" si="36"/>
        <v>0</v>
      </c>
      <c r="Q179" s="62">
        <f t="shared" si="43"/>
        <v>0</v>
      </c>
      <c r="R179" s="281" t="str">
        <f t="shared" si="44"/>
        <v/>
      </c>
      <c r="S179" s="276">
        <f t="shared" si="37"/>
        <v>0</v>
      </c>
      <c r="T179" s="101">
        <f t="shared" si="45"/>
        <v>0</v>
      </c>
      <c r="U179" s="122"/>
      <c r="V179" s="307"/>
      <c r="W179" s="131">
        <f t="shared" si="48"/>
        <v>0</v>
      </c>
      <c r="X179" s="62">
        <f t="shared" si="46"/>
        <v>0</v>
      </c>
      <c r="Y179" s="63" t="str">
        <f t="shared" si="38"/>
        <v/>
      </c>
      <c r="Z179" s="133">
        <f t="shared" si="39"/>
        <v>0</v>
      </c>
      <c r="AA179" s="139">
        <f t="shared" si="40"/>
        <v>0</v>
      </c>
      <c r="AB179" s="126"/>
      <c r="AC179" s="302"/>
      <c r="AD179" s="302"/>
      <c r="AF179" s="369">
        <f t="shared" si="47"/>
        <v>0</v>
      </c>
    </row>
    <row r="180" spans="1:32" s="22" customFormat="1" ht="24.75" customHeight="1" hidden="1" outlineLevel="1">
      <c r="A180" s="177">
        <v>177</v>
      </c>
      <c r="B180" s="334"/>
      <c r="C180" s="343"/>
      <c r="D180" s="343"/>
      <c r="E180" s="335"/>
      <c r="F180" s="336"/>
      <c r="G180" s="337"/>
      <c r="H180" s="338"/>
      <c r="I180" s="338"/>
      <c r="J180" s="339"/>
      <c r="K180" s="340">
        <f t="shared" si="33"/>
        <v>0</v>
      </c>
      <c r="L180" s="341">
        <f t="shared" si="41"/>
        <v>0</v>
      </c>
      <c r="M180" s="342">
        <f t="shared" si="42"/>
        <v>0</v>
      </c>
      <c r="N180" s="284" t="str">
        <f t="shared" si="34"/>
        <v/>
      </c>
      <c r="O180" s="280">
        <f t="shared" si="35"/>
        <v>0</v>
      </c>
      <c r="P180" s="279">
        <f t="shared" si="36"/>
        <v>0</v>
      </c>
      <c r="Q180" s="62">
        <f t="shared" si="43"/>
        <v>0</v>
      </c>
      <c r="R180" s="281" t="str">
        <f t="shared" si="44"/>
        <v/>
      </c>
      <c r="S180" s="276">
        <f t="shared" si="37"/>
        <v>0</v>
      </c>
      <c r="T180" s="101">
        <f t="shared" si="45"/>
        <v>0</v>
      </c>
      <c r="U180" s="122"/>
      <c r="V180" s="307"/>
      <c r="W180" s="131">
        <f t="shared" si="48"/>
        <v>0</v>
      </c>
      <c r="X180" s="62">
        <f t="shared" si="46"/>
        <v>0</v>
      </c>
      <c r="Y180" s="63" t="str">
        <f t="shared" si="38"/>
        <v/>
      </c>
      <c r="Z180" s="133">
        <f t="shared" si="39"/>
        <v>0</v>
      </c>
      <c r="AA180" s="139">
        <f t="shared" si="40"/>
        <v>0</v>
      </c>
      <c r="AB180" s="126"/>
      <c r="AC180" s="302"/>
      <c r="AD180" s="302"/>
      <c r="AF180" s="369">
        <f t="shared" si="47"/>
        <v>0</v>
      </c>
    </row>
    <row r="181" spans="1:32" s="22" customFormat="1" ht="24.75" customHeight="1" hidden="1" outlineLevel="1">
      <c r="A181" s="177">
        <v>178</v>
      </c>
      <c r="B181" s="334"/>
      <c r="C181" s="343"/>
      <c r="D181" s="343"/>
      <c r="E181" s="335"/>
      <c r="F181" s="336"/>
      <c r="G181" s="337"/>
      <c r="H181" s="338"/>
      <c r="I181" s="338"/>
      <c r="J181" s="339"/>
      <c r="K181" s="340">
        <f t="shared" si="33"/>
        <v>0</v>
      </c>
      <c r="L181" s="341">
        <f t="shared" si="41"/>
        <v>0</v>
      </c>
      <c r="M181" s="342">
        <f t="shared" si="42"/>
        <v>0</v>
      </c>
      <c r="N181" s="284" t="str">
        <f t="shared" si="34"/>
        <v/>
      </c>
      <c r="O181" s="280">
        <f t="shared" si="35"/>
        <v>0</v>
      </c>
      <c r="P181" s="279">
        <f t="shared" si="36"/>
        <v>0</v>
      </c>
      <c r="Q181" s="62">
        <f t="shared" si="43"/>
        <v>0</v>
      </c>
      <c r="R181" s="281" t="str">
        <f t="shared" si="44"/>
        <v/>
      </c>
      <c r="S181" s="276">
        <f t="shared" si="37"/>
        <v>0</v>
      </c>
      <c r="T181" s="101">
        <f t="shared" si="45"/>
        <v>0</v>
      </c>
      <c r="U181" s="122"/>
      <c r="V181" s="307"/>
      <c r="W181" s="131">
        <f t="shared" si="48"/>
        <v>0</v>
      </c>
      <c r="X181" s="62">
        <f t="shared" si="46"/>
        <v>0</v>
      </c>
      <c r="Y181" s="63" t="str">
        <f t="shared" si="38"/>
        <v/>
      </c>
      <c r="Z181" s="133">
        <f t="shared" si="39"/>
        <v>0</v>
      </c>
      <c r="AA181" s="139">
        <f t="shared" si="40"/>
        <v>0</v>
      </c>
      <c r="AB181" s="126"/>
      <c r="AC181" s="302"/>
      <c r="AD181" s="302"/>
      <c r="AF181" s="369">
        <f t="shared" si="47"/>
        <v>0</v>
      </c>
    </row>
    <row r="182" spans="1:32" s="22" customFormat="1" ht="24.75" customHeight="1" hidden="1" outlineLevel="1">
      <c r="A182" s="177">
        <v>179</v>
      </c>
      <c r="B182" s="334"/>
      <c r="C182" s="343"/>
      <c r="D182" s="343"/>
      <c r="E182" s="335"/>
      <c r="F182" s="336"/>
      <c r="G182" s="337"/>
      <c r="H182" s="338"/>
      <c r="I182" s="338"/>
      <c r="J182" s="339"/>
      <c r="K182" s="340">
        <f t="shared" si="33"/>
        <v>0</v>
      </c>
      <c r="L182" s="341">
        <f t="shared" si="41"/>
        <v>0</v>
      </c>
      <c r="M182" s="342">
        <f t="shared" si="42"/>
        <v>0</v>
      </c>
      <c r="N182" s="284" t="str">
        <f t="shared" si="34"/>
        <v/>
      </c>
      <c r="O182" s="280">
        <f t="shared" si="35"/>
        <v>0</v>
      </c>
      <c r="P182" s="279">
        <f t="shared" si="36"/>
        <v>0</v>
      </c>
      <c r="Q182" s="62">
        <f t="shared" si="43"/>
        <v>0</v>
      </c>
      <c r="R182" s="281" t="str">
        <f t="shared" si="44"/>
        <v/>
      </c>
      <c r="S182" s="276">
        <f t="shared" si="37"/>
        <v>0</v>
      </c>
      <c r="T182" s="101">
        <f t="shared" si="45"/>
        <v>0</v>
      </c>
      <c r="U182" s="122"/>
      <c r="V182" s="307"/>
      <c r="W182" s="131">
        <f t="shared" si="48"/>
        <v>0</v>
      </c>
      <c r="X182" s="62">
        <f t="shared" si="46"/>
        <v>0</v>
      </c>
      <c r="Y182" s="63" t="str">
        <f t="shared" si="38"/>
        <v/>
      </c>
      <c r="Z182" s="133">
        <f t="shared" si="39"/>
        <v>0</v>
      </c>
      <c r="AA182" s="139">
        <f t="shared" si="40"/>
        <v>0</v>
      </c>
      <c r="AB182" s="126"/>
      <c r="AC182" s="302"/>
      <c r="AD182" s="302"/>
      <c r="AF182" s="369">
        <f t="shared" si="47"/>
        <v>0</v>
      </c>
    </row>
    <row r="183" spans="1:32" s="22" customFormat="1" ht="24.75" customHeight="1" hidden="1" outlineLevel="1">
      <c r="A183" s="177">
        <v>180</v>
      </c>
      <c r="B183" s="334"/>
      <c r="C183" s="343"/>
      <c r="D183" s="343"/>
      <c r="E183" s="335"/>
      <c r="F183" s="336"/>
      <c r="G183" s="337"/>
      <c r="H183" s="338"/>
      <c r="I183" s="338"/>
      <c r="J183" s="339"/>
      <c r="K183" s="340">
        <f t="shared" si="33"/>
        <v>0</v>
      </c>
      <c r="L183" s="341">
        <f t="shared" si="41"/>
        <v>0</v>
      </c>
      <c r="M183" s="342">
        <f t="shared" si="42"/>
        <v>0</v>
      </c>
      <c r="N183" s="284" t="str">
        <f t="shared" si="34"/>
        <v/>
      </c>
      <c r="O183" s="280">
        <f t="shared" si="35"/>
        <v>0</v>
      </c>
      <c r="P183" s="279">
        <f t="shared" si="36"/>
        <v>0</v>
      </c>
      <c r="Q183" s="62">
        <f t="shared" si="43"/>
        <v>0</v>
      </c>
      <c r="R183" s="281" t="str">
        <f t="shared" si="44"/>
        <v/>
      </c>
      <c r="S183" s="276">
        <f t="shared" si="37"/>
        <v>0</v>
      </c>
      <c r="T183" s="101">
        <f t="shared" si="45"/>
        <v>0</v>
      </c>
      <c r="U183" s="122"/>
      <c r="V183" s="307"/>
      <c r="W183" s="131">
        <f t="shared" si="48"/>
        <v>0</v>
      </c>
      <c r="X183" s="62">
        <f t="shared" si="46"/>
        <v>0</v>
      </c>
      <c r="Y183" s="63" t="str">
        <f t="shared" si="38"/>
        <v/>
      </c>
      <c r="Z183" s="133">
        <f t="shared" si="39"/>
        <v>0</v>
      </c>
      <c r="AA183" s="139">
        <f t="shared" si="40"/>
        <v>0</v>
      </c>
      <c r="AB183" s="126"/>
      <c r="AC183" s="302"/>
      <c r="AD183" s="302"/>
      <c r="AF183" s="369">
        <f t="shared" si="47"/>
        <v>0</v>
      </c>
    </row>
    <row r="184" spans="1:32" s="22" customFormat="1" ht="24.75" customHeight="1" hidden="1" outlineLevel="1">
      <c r="A184" s="177">
        <v>181</v>
      </c>
      <c r="B184" s="334"/>
      <c r="C184" s="343"/>
      <c r="D184" s="343"/>
      <c r="E184" s="335"/>
      <c r="F184" s="336"/>
      <c r="G184" s="337"/>
      <c r="H184" s="338"/>
      <c r="I184" s="338"/>
      <c r="J184" s="339"/>
      <c r="K184" s="340">
        <f t="shared" si="33"/>
        <v>0</v>
      </c>
      <c r="L184" s="341">
        <f t="shared" si="41"/>
        <v>0</v>
      </c>
      <c r="M184" s="342">
        <f t="shared" si="42"/>
        <v>0</v>
      </c>
      <c r="N184" s="284" t="str">
        <f t="shared" si="34"/>
        <v/>
      </c>
      <c r="O184" s="280">
        <f t="shared" si="35"/>
        <v>0</v>
      </c>
      <c r="P184" s="279">
        <f t="shared" si="36"/>
        <v>0</v>
      </c>
      <c r="Q184" s="62">
        <f t="shared" si="43"/>
        <v>0</v>
      </c>
      <c r="R184" s="281" t="str">
        <f t="shared" si="44"/>
        <v/>
      </c>
      <c r="S184" s="276">
        <f t="shared" si="37"/>
        <v>0</v>
      </c>
      <c r="T184" s="101">
        <f t="shared" si="45"/>
        <v>0</v>
      </c>
      <c r="U184" s="122"/>
      <c r="V184" s="307"/>
      <c r="W184" s="131">
        <f t="shared" si="48"/>
        <v>0</v>
      </c>
      <c r="X184" s="62">
        <f t="shared" si="46"/>
        <v>0</v>
      </c>
      <c r="Y184" s="63" t="str">
        <f t="shared" si="38"/>
        <v/>
      </c>
      <c r="Z184" s="133">
        <f t="shared" si="39"/>
        <v>0</v>
      </c>
      <c r="AA184" s="139">
        <f t="shared" si="40"/>
        <v>0</v>
      </c>
      <c r="AB184" s="126"/>
      <c r="AC184" s="302"/>
      <c r="AD184" s="302"/>
      <c r="AF184" s="369">
        <f t="shared" si="47"/>
        <v>0</v>
      </c>
    </row>
    <row r="185" spans="1:32" s="22" customFormat="1" ht="24.75" customHeight="1" hidden="1" outlineLevel="1">
      <c r="A185" s="177">
        <v>182</v>
      </c>
      <c r="B185" s="334"/>
      <c r="C185" s="343"/>
      <c r="D185" s="343"/>
      <c r="E185" s="335"/>
      <c r="F185" s="336"/>
      <c r="G185" s="337"/>
      <c r="H185" s="338"/>
      <c r="I185" s="338"/>
      <c r="J185" s="339"/>
      <c r="K185" s="340">
        <f t="shared" si="33"/>
        <v>0</v>
      </c>
      <c r="L185" s="341">
        <f t="shared" si="41"/>
        <v>0</v>
      </c>
      <c r="M185" s="342">
        <f t="shared" si="42"/>
        <v>0</v>
      </c>
      <c r="N185" s="284" t="str">
        <f t="shared" si="34"/>
        <v/>
      </c>
      <c r="O185" s="280">
        <f t="shared" si="35"/>
        <v>0</v>
      </c>
      <c r="P185" s="279">
        <f t="shared" si="36"/>
        <v>0</v>
      </c>
      <c r="Q185" s="62">
        <f t="shared" si="43"/>
        <v>0</v>
      </c>
      <c r="R185" s="281" t="str">
        <f t="shared" si="44"/>
        <v/>
      </c>
      <c r="S185" s="276">
        <f t="shared" si="37"/>
        <v>0</v>
      </c>
      <c r="T185" s="101">
        <f t="shared" si="45"/>
        <v>0</v>
      </c>
      <c r="U185" s="122"/>
      <c r="V185" s="307"/>
      <c r="W185" s="131">
        <f t="shared" si="48"/>
        <v>0</v>
      </c>
      <c r="X185" s="62">
        <f t="shared" si="46"/>
        <v>0</v>
      </c>
      <c r="Y185" s="63" t="str">
        <f t="shared" si="38"/>
        <v/>
      </c>
      <c r="Z185" s="133">
        <f t="shared" si="39"/>
        <v>0</v>
      </c>
      <c r="AA185" s="139">
        <f t="shared" si="40"/>
        <v>0</v>
      </c>
      <c r="AB185" s="126"/>
      <c r="AC185" s="302"/>
      <c r="AD185" s="302"/>
      <c r="AF185" s="369">
        <f t="shared" si="47"/>
        <v>0</v>
      </c>
    </row>
    <row r="186" spans="1:32" s="22" customFormat="1" ht="24.75" customHeight="1" hidden="1" outlineLevel="1">
      <c r="A186" s="177">
        <v>183</v>
      </c>
      <c r="B186" s="334"/>
      <c r="C186" s="343"/>
      <c r="D186" s="343"/>
      <c r="E186" s="335"/>
      <c r="F186" s="336"/>
      <c r="G186" s="337"/>
      <c r="H186" s="338"/>
      <c r="I186" s="338"/>
      <c r="J186" s="339"/>
      <c r="K186" s="340">
        <f t="shared" si="33"/>
        <v>0</v>
      </c>
      <c r="L186" s="341">
        <f t="shared" si="41"/>
        <v>0</v>
      </c>
      <c r="M186" s="342">
        <f t="shared" si="42"/>
        <v>0</v>
      </c>
      <c r="N186" s="284" t="str">
        <f t="shared" si="34"/>
        <v/>
      </c>
      <c r="O186" s="280">
        <f t="shared" si="35"/>
        <v>0</v>
      </c>
      <c r="P186" s="279">
        <f t="shared" si="36"/>
        <v>0</v>
      </c>
      <c r="Q186" s="62">
        <f t="shared" si="43"/>
        <v>0</v>
      </c>
      <c r="R186" s="281" t="str">
        <f t="shared" si="44"/>
        <v/>
      </c>
      <c r="S186" s="276">
        <f t="shared" si="37"/>
        <v>0</v>
      </c>
      <c r="T186" s="101">
        <f t="shared" si="45"/>
        <v>0</v>
      </c>
      <c r="U186" s="122"/>
      <c r="V186" s="307"/>
      <c r="W186" s="131">
        <f t="shared" si="48"/>
        <v>0</v>
      </c>
      <c r="X186" s="62">
        <f t="shared" si="46"/>
        <v>0</v>
      </c>
      <c r="Y186" s="63" t="str">
        <f t="shared" si="38"/>
        <v/>
      </c>
      <c r="Z186" s="133">
        <f t="shared" si="39"/>
        <v>0</v>
      </c>
      <c r="AA186" s="139">
        <f t="shared" si="40"/>
        <v>0</v>
      </c>
      <c r="AB186" s="126"/>
      <c r="AC186" s="302"/>
      <c r="AD186" s="302"/>
      <c r="AF186" s="369">
        <f t="shared" si="47"/>
        <v>0</v>
      </c>
    </row>
    <row r="187" spans="1:32" s="22" customFormat="1" ht="24.75" customHeight="1" hidden="1" outlineLevel="1">
      <c r="A187" s="177">
        <v>184</v>
      </c>
      <c r="B187" s="334"/>
      <c r="C187" s="343"/>
      <c r="D187" s="343"/>
      <c r="E187" s="335"/>
      <c r="F187" s="336"/>
      <c r="G187" s="337"/>
      <c r="H187" s="338"/>
      <c r="I187" s="338"/>
      <c r="J187" s="339"/>
      <c r="K187" s="340">
        <f t="shared" si="33"/>
        <v>0</v>
      </c>
      <c r="L187" s="341">
        <f t="shared" si="41"/>
        <v>0</v>
      </c>
      <c r="M187" s="342">
        <f t="shared" si="42"/>
        <v>0</v>
      </c>
      <c r="N187" s="284" t="str">
        <f t="shared" si="34"/>
        <v/>
      </c>
      <c r="O187" s="280">
        <f t="shared" si="35"/>
        <v>0</v>
      </c>
      <c r="P187" s="279">
        <f t="shared" si="36"/>
        <v>0</v>
      </c>
      <c r="Q187" s="62">
        <f t="shared" si="43"/>
        <v>0</v>
      </c>
      <c r="R187" s="281" t="str">
        <f t="shared" si="44"/>
        <v/>
      </c>
      <c r="S187" s="276">
        <f t="shared" si="37"/>
        <v>0</v>
      </c>
      <c r="T187" s="101">
        <f t="shared" si="45"/>
        <v>0</v>
      </c>
      <c r="U187" s="122"/>
      <c r="V187" s="307"/>
      <c r="W187" s="131">
        <f t="shared" si="48"/>
        <v>0</v>
      </c>
      <c r="X187" s="62">
        <f t="shared" si="46"/>
        <v>0</v>
      </c>
      <c r="Y187" s="63" t="str">
        <f t="shared" si="38"/>
        <v/>
      </c>
      <c r="Z187" s="133">
        <f t="shared" si="39"/>
        <v>0</v>
      </c>
      <c r="AA187" s="139">
        <f t="shared" si="40"/>
        <v>0</v>
      </c>
      <c r="AB187" s="126"/>
      <c r="AC187" s="302"/>
      <c r="AD187" s="302"/>
      <c r="AF187" s="369">
        <f t="shared" si="47"/>
        <v>0</v>
      </c>
    </row>
    <row r="188" spans="1:32" s="22" customFormat="1" ht="24.75" customHeight="1" hidden="1" outlineLevel="1">
      <c r="A188" s="177">
        <v>185</v>
      </c>
      <c r="B188" s="334"/>
      <c r="C188" s="343"/>
      <c r="D188" s="343"/>
      <c r="E188" s="335"/>
      <c r="F188" s="336"/>
      <c r="G188" s="337"/>
      <c r="H188" s="338"/>
      <c r="I188" s="338"/>
      <c r="J188" s="339"/>
      <c r="K188" s="340">
        <f t="shared" si="33"/>
        <v>0</v>
      </c>
      <c r="L188" s="341">
        <f t="shared" si="41"/>
        <v>0</v>
      </c>
      <c r="M188" s="342">
        <f t="shared" si="42"/>
        <v>0</v>
      </c>
      <c r="N188" s="284" t="str">
        <f t="shared" si="34"/>
        <v/>
      </c>
      <c r="O188" s="280">
        <f t="shared" si="35"/>
        <v>0</v>
      </c>
      <c r="P188" s="279">
        <f t="shared" si="36"/>
        <v>0</v>
      </c>
      <c r="Q188" s="62">
        <f t="shared" si="43"/>
        <v>0</v>
      </c>
      <c r="R188" s="281" t="str">
        <f t="shared" si="44"/>
        <v/>
      </c>
      <c r="S188" s="276">
        <f t="shared" si="37"/>
        <v>0</v>
      </c>
      <c r="T188" s="101">
        <f t="shared" si="45"/>
        <v>0</v>
      </c>
      <c r="U188" s="122"/>
      <c r="V188" s="307"/>
      <c r="W188" s="131">
        <f t="shared" si="48"/>
        <v>0</v>
      </c>
      <c r="X188" s="62">
        <f t="shared" si="46"/>
        <v>0</v>
      </c>
      <c r="Y188" s="63" t="str">
        <f t="shared" si="38"/>
        <v/>
      </c>
      <c r="Z188" s="133">
        <f t="shared" si="39"/>
        <v>0</v>
      </c>
      <c r="AA188" s="139">
        <f t="shared" si="40"/>
        <v>0</v>
      </c>
      <c r="AB188" s="126"/>
      <c r="AC188" s="302"/>
      <c r="AD188" s="302"/>
      <c r="AF188" s="369">
        <f t="shared" si="47"/>
        <v>0</v>
      </c>
    </row>
    <row r="189" spans="1:32" s="22" customFormat="1" ht="24.75" customHeight="1" hidden="1" outlineLevel="1">
      <c r="A189" s="177">
        <v>186</v>
      </c>
      <c r="B189" s="334"/>
      <c r="C189" s="343"/>
      <c r="D189" s="343"/>
      <c r="E189" s="335"/>
      <c r="F189" s="336"/>
      <c r="G189" s="337"/>
      <c r="H189" s="338"/>
      <c r="I189" s="338"/>
      <c r="J189" s="339"/>
      <c r="K189" s="340">
        <f t="shared" si="33"/>
        <v>0</v>
      </c>
      <c r="L189" s="341">
        <f t="shared" si="41"/>
        <v>0</v>
      </c>
      <c r="M189" s="342">
        <f t="shared" si="42"/>
        <v>0</v>
      </c>
      <c r="N189" s="284" t="str">
        <f t="shared" si="34"/>
        <v/>
      </c>
      <c r="O189" s="280">
        <f t="shared" si="35"/>
        <v>0</v>
      </c>
      <c r="P189" s="279">
        <f t="shared" si="36"/>
        <v>0</v>
      </c>
      <c r="Q189" s="62">
        <f t="shared" si="43"/>
        <v>0</v>
      </c>
      <c r="R189" s="281" t="str">
        <f t="shared" si="44"/>
        <v/>
      </c>
      <c r="S189" s="276">
        <f t="shared" si="37"/>
        <v>0</v>
      </c>
      <c r="T189" s="101">
        <f t="shared" si="45"/>
        <v>0</v>
      </c>
      <c r="U189" s="122"/>
      <c r="V189" s="307"/>
      <c r="W189" s="131">
        <f t="shared" si="48"/>
        <v>0</v>
      </c>
      <c r="X189" s="62">
        <f t="shared" si="46"/>
        <v>0</v>
      </c>
      <c r="Y189" s="63" t="str">
        <f t="shared" si="38"/>
        <v/>
      </c>
      <c r="Z189" s="133">
        <f t="shared" si="39"/>
        <v>0</v>
      </c>
      <c r="AA189" s="139">
        <f t="shared" si="40"/>
        <v>0</v>
      </c>
      <c r="AB189" s="126"/>
      <c r="AC189" s="302"/>
      <c r="AD189" s="302"/>
      <c r="AF189" s="369">
        <f t="shared" si="47"/>
        <v>0</v>
      </c>
    </row>
    <row r="190" spans="1:32" s="22" customFormat="1" ht="24.75" customHeight="1" hidden="1" outlineLevel="1">
      <c r="A190" s="177">
        <v>187</v>
      </c>
      <c r="B190" s="334"/>
      <c r="C190" s="343"/>
      <c r="D190" s="343"/>
      <c r="E190" s="335"/>
      <c r="F190" s="336"/>
      <c r="G190" s="337"/>
      <c r="H190" s="338"/>
      <c r="I190" s="338"/>
      <c r="J190" s="339"/>
      <c r="K190" s="340">
        <f t="shared" si="33"/>
        <v>0</v>
      </c>
      <c r="L190" s="341">
        <f t="shared" si="41"/>
        <v>0</v>
      </c>
      <c r="M190" s="342">
        <f t="shared" si="42"/>
        <v>0</v>
      </c>
      <c r="N190" s="284" t="str">
        <f t="shared" si="34"/>
        <v/>
      </c>
      <c r="O190" s="280">
        <f t="shared" si="35"/>
        <v>0</v>
      </c>
      <c r="P190" s="279">
        <f t="shared" si="36"/>
        <v>0</v>
      </c>
      <c r="Q190" s="62">
        <f t="shared" si="43"/>
        <v>0</v>
      </c>
      <c r="R190" s="281" t="str">
        <f t="shared" si="44"/>
        <v/>
      </c>
      <c r="S190" s="276">
        <f t="shared" si="37"/>
        <v>0</v>
      </c>
      <c r="T190" s="101">
        <f t="shared" si="45"/>
        <v>0</v>
      </c>
      <c r="U190" s="122"/>
      <c r="V190" s="307"/>
      <c r="W190" s="131">
        <f t="shared" si="48"/>
        <v>0</v>
      </c>
      <c r="X190" s="62">
        <f t="shared" si="46"/>
        <v>0</v>
      </c>
      <c r="Y190" s="63" t="str">
        <f t="shared" si="38"/>
        <v/>
      </c>
      <c r="Z190" s="133">
        <f t="shared" si="39"/>
        <v>0</v>
      </c>
      <c r="AA190" s="139">
        <f t="shared" si="40"/>
        <v>0</v>
      </c>
      <c r="AB190" s="126"/>
      <c r="AC190" s="302"/>
      <c r="AD190" s="302"/>
      <c r="AF190" s="369">
        <f t="shared" si="47"/>
        <v>0</v>
      </c>
    </row>
    <row r="191" spans="1:32" s="22" customFormat="1" ht="24.75" customHeight="1" hidden="1" outlineLevel="1">
      <c r="A191" s="177">
        <v>188</v>
      </c>
      <c r="B191" s="334"/>
      <c r="C191" s="343"/>
      <c r="D191" s="343"/>
      <c r="E191" s="335"/>
      <c r="F191" s="336"/>
      <c r="G191" s="337"/>
      <c r="H191" s="338"/>
      <c r="I191" s="338"/>
      <c r="J191" s="339"/>
      <c r="K191" s="340">
        <f t="shared" si="33"/>
        <v>0</v>
      </c>
      <c r="L191" s="341">
        <f t="shared" si="41"/>
        <v>0</v>
      </c>
      <c r="M191" s="342">
        <f t="shared" si="42"/>
        <v>0</v>
      </c>
      <c r="N191" s="284" t="str">
        <f t="shared" si="34"/>
        <v/>
      </c>
      <c r="O191" s="280">
        <f t="shared" si="35"/>
        <v>0</v>
      </c>
      <c r="P191" s="279">
        <f t="shared" si="36"/>
        <v>0</v>
      </c>
      <c r="Q191" s="62">
        <f t="shared" si="43"/>
        <v>0</v>
      </c>
      <c r="R191" s="281" t="str">
        <f t="shared" si="44"/>
        <v/>
      </c>
      <c r="S191" s="276">
        <f t="shared" si="37"/>
        <v>0</v>
      </c>
      <c r="T191" s="101">
        <f t="shared" si="45"/>
        <v>0</v>
      </c>
      <c r="U191" s="122"/>
      <c r="V191" s="307"/>
      <c r="W191" s="131">
        <f t="shared" si="48"/>
        <v>0</v>
      </c>
      <c r="X191" s="62">
        <f t="shared" si="46"/>
        <v>0</v>
      </c>
      <c r="Y191" s="63" t="str">
        <f t="shared" si="38"/>
        <v/>
      </c>
      <c r="Z191" s="133">
        <f t="shared" si="39"/>
        <v>0</v>
      </c>
      <c r="AA191" s="139">
        <f t="shared" si="40"/>
        <v>0</v>
      </c>
      <c r="AB191" s="126"/>
      <c r="AC191" s="302"/>
      <c r="AD191" s="302"/>
      <c r="AF191" s="369">
        <f t="shared" si="47"/>
        <v>0</v>
      </c>
    </row>
    <row r="192" spans="1:32" s="22" customFormat="1" ht="24.75" customHeight="1" hidden="1" outlineLevel="1">
      <c r="A192" s="177">
        <v>189</v>
      </c>
      <c r="B192" s="334"/>
      <c r="C192" s="343"/>
      <c r="D192" s="343"/>
      <c r="E192" s="335"/>
      <c r="F192" s="336"/>
      <c r="G192" s="337"/>
      <c r="H192" s="338"/>
      <c r="I192" s="338"/>
      <c r="J192" s="339"/>
      <c r="K192" s="340">
        <f t="shared" si="33"/>
        <v>0</v>
      </c>
      <c r="L192" s="341">
        <f t="shared" si="41"/>
        <v>0</v>
      </c>
      <c r="M192" s="342">
        <f t="shared" si="42"/>
        <v>0</v>
      </c>
      <c r="N192" s="284" t="str">
        <f t="shared" si="34"/>
        <v/>
      </c>
      <c r="O192" s="280">
        <f t="shared" si="35"/>
        <v>0</v>
      </c>
      <c r="P192" s="279">
        <f t="shared" si="36"/>
        <v>0</v>
      </c>
      <c r="Q192" s="62">
        <f t="shared" si="43"/>
        <v>0</v>
      </c>
      <c r="R192" s="281" t="str">
        <f t="shared" si="44"/>
        <v/>
      </c>
      <c r="S192" s="276">
        <f t="shared" si="37"/>
        <v>0</v>
      </c>
      <c r="T192" s="101">
        <f t="shared" si="45"/>
        <v>0</v>
      </c>
      <c r="U192" s="122"/>
      <c r="V192" s="307"/>
      <c r="W192" s="131">
        <f t="shared" si="48"/>
        <v>0</v>
      </c>
      <c r="X192" s="62">
        <f t="shared" si="46"/>
        <v>0</v>
      </c>
      <c r="Y192" s="63" t="str">
        <f t="shared" si="38"/>
        <v/>
      </c>
      <c r="Z192" s="133">
        <f t="shared" si="39"/>
        <v>0</v>
      </c>
      <c r="AA192" s="139">
        <f t="shared" si="40"/>
        <v>0</v>
      </c>
      <c r="AB192" s="126"/>
      <c r="AC192" s="302"/>
      <c r="AD192" s="302"/>
      <c r="AF192" s="369">
        <f t="shared" si="47"/>
        <v>0</v>
      </c>
    </row>
    <row r="193" spans="1:32" s="22" customFormat="1" ht="24.75" customHeight="1" hidden="1" outlineLevel="1">
      <c r="A193" s="177">
        <v>190</v>
      </c>
      <c r="B193" s="334"/>
      <c r="C193" s="343"/>
      <c r="D193" s="343"/>
      <c r="E193" s="335"/>
      <c r="F193" s="336"/>
      <c r="G193" s="337"/>
      <c r="H193" s="338"/>
      <c r="I193" s="338"/>
      <c r="J193" s="339"/>
      <c r="K193" s="340">
        <f t="shared" si="33"/>
        <v>0</v>
      </c>
      <c r="L193" s="341">
        <f t="shared" si="41"/>
        <v>0</v>
      </c>
      <c r="M193" s="342">
        <f t="shared" si="42"/>
        <v>0</v>
      </c>
      <c r="N193" s="284" t="str">
        <f t="shared" si="34"/>
        <v/>
      </c>
      <c r="O193" s="280">
        <f t="shared" si="35"/>
        <v>0</v>
      </c>
      <c r="P193" s="279">
        <f t="shared" si="36"/>
        <v>0</v>
      </c>
      <c r="Q193" s="62">
        <f t="shared" si="43"/>
        <v>0</v>
      </c>
      <c r="R193" s="281" t="str">
        <f t="shared" si="44"/>
        <v/>
      </c>
      <c r="S193" s="276">
        <f t="shared" si="37"/>
        <v>0</v>
      </c>
      <c r="T193" s="101">
        <f t="shared" si="45"/>
        <v>0</v>
      </c>
      <c r="U193" s="122"/>
      <c r="V193" s="307"/>
      <c r="W193" s="131">
        <f t="shared" si="48"/>
        <v>0</v>
      </c>
      <c r="X193" s="62">
        <f t="shared" si="46"/>
        <v>0</v>
      </c>
      <c r="Y193" s="63" t="str">
        <f t="shared" si="38"/>
        <v/>
      </c>
      <c r="Z193" s="133">
        <f t="shared" si="39"/>
        <v>0</v>
      </c>
      <c r="AA193" s="139">
        <f t="shared" si="40"/>
        <v>0</v>
      </c>
      <c r="AB193" s="126"/>
      <c r="AC193" s="302"/>
      <c r="AD193" s="302"/>
      <c r="AF193" s="369">
        <f t="shared" si="47"/>
        <v>0</v>
      </c>
    </row>
    <row r="194" spans="1:32" s="22" customFormat="1" ht="24.75" customHeight="1" hidden="1" outlineLevel="1">
      <c r="A194" s="177">
        <v>191</v>
      </c>
      <c r="B194" s="334"/>
      <c r="C194" s="343"/>
      <c r="D194" s="343"/>
      <c r="E194" s="335"/>
      <c r="F194" s="336"/>
      <c r="G194" s="337"/>
      <c r="H194" s="338"/>
      <c r="I194" s="338"/>
      <c r="J194" s="339"/>
      <c r="K194" s="340">
        <f t="shared" si="33"/>
        <v>0</v>
      </c>
      <c r="L194" s="341">
        <f t="shared" si="41"/>
        <v>0</v>
      </c>
      <c r="M194" s="342">
        <f t="shared" si="42"/>
        <v>0</v>
      </c>
      <c r="N194" s="284" t="str">
        <f t="shared" si="34"/>
        <v/>
      </c>
      <c r="O194" s="280">
        <f t="shared" si="35"/>
        <v>0</v>
      </c>
      <c r="P194" s="279">
        <f t="shared" si="36"/>
        <v>0</v>
      </c>
      <c r="Q194" s="62">
        <f t="shared" si="43"/>
        <v>0</v>
      </c>
      <c r="R194" s="281" t="str">
        <f t="shared" si="44"/>
        <v/>
      </c>
      <c r="S194" s="276">
        <f t="shared" si="37"/>
        <v>0</v>
      </c>
      <c r="T194" s="101">
        <f t="shared" si="45"/>
        <v>0</v>
      </c>
      <c r="U194" s="122"/>
      <c r="V194" s="307"/>
      <c r="W194" s="131">
        <f t="shared" si="48"/>
        <v>0</v>
      </c>
      <c r="X194" s="62">
        <f t="shared" si="46"/>
        <v>0</v>
      </c>
      <c r="Y194" s="63" t="str">
        <f t="shared" si="38"/>
        <v/>
      </c>
      <c r="Z194" s="133">
        <f t="shared" si="39"/>
        <v>0</v>
      </c>
      <c r="AA194" s="139">
        <f t="shared" si="40"/>
        <v>0</v>
      </c>
      <c r="AB194" s="126"/>
      <c r="AC194" s="302"/>
      <c r="AD194" s="302"/>
      <c r="AF194" s="369">
        <f t="shared" si="47"/>
        <v>0</v>
      </c>
    </row>
    <row r="195" spans="1:32" s="22" customFormat="1" ht="24.75" customHeight="1" hidden="1" outlineLevel="1">
      <c r="A195" s="177">
        <v>192</v>
      </c>
      <c r="B195" s="334"/>
      <c r="C195" s="343"/>
      <c r="D195" s="343"/>
      <c r="E195" s="335"/>
      <c r="F195" s="336"/>
      <c r="G195" s="337"/>
      <c r="H195" s="338"/>
      <c r="I195" s="338"/>
      <c r="J195" s="339"/>
      <c r="K195" s="340">
        <f t="shared" si="33"/>
        <v>0</v>
      </c>
      <c r="L195" s="341">
        <f t="shared" si="41"/>
        <v>0</v>
      </c>
      <c r="M195" s="342">
        <f t="shared" si="42"/>
        <v>0</v>
      </c>
      <c r="N195" s="284" t="str">
        <f t="shared" si="34"/>
        <v/>
      </c>
      <c r="O195" s="280">
        <f t="shared" si="35"/>
        <v>0</v>
      </c>
      <c r="P195" s="279">
        <f t="shared" si="36"/>
        <v>0</v>
      </c>
      <c r="Q195" s="62">
        <f t="shared" si="43"/>
        <v>0</v>
      </c>
      <c r="R195" s="281" t="str">
        <f t="shared" si="44"/>
        <v/>
      </c>
      <c r="S195" s="276">
        <f t="shared" si="37"/>
        <v>0</v>
      </c>
      <c r="T195" s="101">
        <f t="shared" si="45"/>
        <v>0</v>
      </c>
      <c r="U195" s="122"/>
      <c r="V195" s="307"/>
      <c r="W195" s="131">
        <f t="shared" si="48"/>
        <v>0</v>
      </c>
      <c r="X195" s="62">
        <f t="shared" si="46"/>
        <v>0</v>
      </c>
      <c r="Y195" s="63" t="str">
        <f t="shared" si="38"/>
        <v/>
      </c>
      <c r="Z195" s="133">
        <f t="shared" si="39"/>
        <v>0</v>
      </c>
      <c r="AA195" s="139">
        <f t="shared" si="40"/>
        <v>0</v>
      </c>
      <c r="AB195" s="126"/>
      <c r="AC195" s="302"/>
      <c r="AD195" s="302"/>
      <c r="AF195" s="369">
        <f t="shared" si="47"/>
        <v>0</v>
      </c>
    </row>
    <row r="196" spans="1:32" s="22" customFormat="1" ht="24.75" customHeight="1" hidden="1" outlineLevel="1">
      <c r="A196" s="177">
        <v>193</v>
      </c>
      <c r="B196" s="334"/>
      <c r="C196" s="343"/>
      <c r="D196" s="343"/>
      <c r="E196" s="335"/>
      <c r="F196" s="336"/>
      <c r="G196" s="337"/>
      <c r="H196" s="338"/>
      <c r="I196" s="338"/>
      <c r="J196" s="339"/>
      <c r="K196" s="340">
        <f t="shared" si="49" ref="K196:K223">(IF(OR($B196=0,$C196=0,$D196=0),0,IF(OR($E196=0,($G196+$F196=0),$H196=0),0,MIN((VLOOKUP($E196,$A$232:$C$241,3,0))*(IF($E196=6,$I196,$H196))*((MIN((VLOOKUP($E196,$A$232:$E$241,5,0)),(IF($E196=6,$H196,$I196))))),MIN((VLOOKUP($E196,$A$232:$C$241,3,0)),($F196+$G196))*(IF($E196=6,$I196,((MIN((VLOOKUP($E196,$A$232:$E$241,5,0)),$I196)))))))))*$J196</f>
        <v>0</v>
      </c>
      <c r="L196" s="341">
        <f t="shared" si="41"/>
        <v>0</v>
      </c>
      <c r="M196" s="342">
        <f t="shared" si="42"/>
        <v>0</v>
      </c>
      <c r="N196" s="284" t="str">
        <f t="shared" si="50" ref="N196:N223">IF(E196&gt;0,MIN((VLOOKUP($E196,$A$232:$C$241,3,0)),($F196+$G196)),"")</f>
        <v/>
      </c>
      <c r="O196" s="280">
        <f t="shared" si="51" ref="O196:O223">IF(E196=6,(MIN(VLOOKUP($E196,$A$232:$E$241,5,0),H196)),H196)</f>
        <v>0</v>
      </c>
      <c r="P196" s="279">
        <f t="shared" si="52" ref="P196:P223">IF(E196=6,I196,IF(E196&gt;0,MIN((VLOOKUP($E196,$A$232:$E$241,5,0)),(I196)),0))*(1-$T$2)</f>
        <v>0</v>
      </c>
      <c r="Q196" s="62">
        <f t="shared" si="43"/>
        <v>0</v>
      </c>
      <c r="R196" s="281" t="str">
        <f t="shared" si="44"/>
        <v/>
      </c>
      <c r="S196" s="276">
        <f t="shared" si="53" ref="S196:S223">(IF(OR($B196=0,$C196=0,$D196=0),0,IF(OR($E196=0,($G196+$F196=0),$H196=0),0,MIN((VLOOKUP($E196,$A$232:$C$241,3,0))*(IF($E196=6,$P196,$O196))*((MIN((VLOOKUP($E196,$A$232:$E$241,5,0)),(IF($E196=6,$O196,$P196))))),MIN((VLOOKUP($E196,$A$232:$C$241,3,0)),($F196+$G196))*(IF($E196=6,$P196,((MIN((VLOOKUP($E196,$A$232:$E$241,5,0)),$P196)))))))))*$Q196</f>
        <v>0</v>
      </c>
      <c r="T196" s="101">
        <f t="shared" si="45"/>
        <v>0</v>
      </c>
      <c r="U196" s="122"/>
      <c r="V196" s="307"/>
      <c r="W196" s="131">
        <f t="shared" si="48"/>
        <v>0</v>
      </c>
      <c r="X196" s="62">
        <f t="shared" si="46"/>
        <v>0</v>
      </c>
      <c r="Y196" s="63" t="str">
        <f t="shared" si="54" ref="Y196:Y223">IF(0.1&gt;W196,(IF(W196&gt;0.00001,"עצור: אחוז תעסוקה נמוך מ-10%","")),(IF(AND($AA$2&gt;0,W196&gt;0),(IF(($AA$2*P196=W196),"קיצוץ אחיד","נא להזין נימוק")),(IF((W196-P196=0),(IF((X196-Q196=0),"","נא להזין נימוק")),"נא להזין נימוק")))))</f>
        <v/>
      </c>
      <c r="Z196" s="133">
        <f t="shared" si="55" ref="Z196:Z223">(IF(OR($B196=0,$C196=0,$D196=0),0,IF(OR($E196=0,($G196+$F196=0),$H196=0),0,MIN((VLOOKUP($E196,$A$232:$C$241,3,0))*(IF($E196=6,$W196,$O196))*((MIN((VLOOKUP($E196,$A$232:$E$241,5,0)),(IF($E196=6,$O196,$W196))))),MIN((VLOOKUP($E196,$A$232:$C$241,3,0)),($F196+$G196))*(IF($E196=6,$W196,((MIN((VLOOKUP($E196,$A$232:$E$241,5,0)),$W196)))))))))*$X196</f>
        <v>0</v>
      </c>
      <c r="AA196" s="139">
        <f t="shared" si="56" ref="AA196:AA223">O196*W196*X196/12</f>
        <v>0</v>
      </c>
      <c r="AB196" s="126"/>
      <c r="AC196" s="302"/>
      <c r="AD196" s="302"/>
      <c r="AF196" s="369">
        <f t="shared" si="47"/>
        <v>0</v>
      </c>
    </row>
    <row r="197" spans="1:32" s="22" customFormat="1" ht="24.75" customHeight="1" hidden="1" outlineLevel="1">
      <c r="A197" s="177">
        <v>194</v>
      </c>
      <c r="B197" s="334"/>
      <c r="C197" s="343"/>
      <c r="D197" s="343"/>
      <c r="E197" s="335"/>
      <c r="F197" s="336"/>
      <c r="G197" s="337"/>
      <c r="H197" s="338"/>
      <c r="I197" s="338"/>
      <c r="J197" s="339"/>
      <c r="K197" s="340">
        <f t="shared" si="49"/>
        <v>0</v>
      </c>
      <c r="L197" s="341">
        <f t="shared" si="57" ref="L197:L223">J197*I197*H197/12</f>
        <v>0</v>
      </c>
      <c r="M197" s="342">
        <f t="shared" si="58" ref="M197:M223">(F197+G197)*J197</f>
        <v>0</v>
      </c>
      <c r="N197" s="284" t="str">
        <f t="shared" si="50"/>
        <v/>
      </c>
      <c r="O197" s="280">
        <f t="shared" si="51"/>
        <v>0</v>
      </c>
      <c r="P197" s="279">
        <f t="shared" si="52"/>
        <v>0</v>
      </c>
      <c r="Q197" s="62">
        <f t="shared" si="59" ref="Q197:Q223">J197</f>
        <v>0</v>
      </c>
      <c r="R197" s="281" t="str">
        <f t="shared" si="60" ref="R197:R223">IF(AND(E197=6,O197&lt;H197,H197&gt;0.333333),"סגל אקדמי: משרה עד-33%",IF(0.1&gt;P197,(IF(P197&gt;0.00001,"עצור: אחוז תעסוקה נמוך מ-10%","")),(IF(AND($T$2&gt;0,$T$2&lt;1,P197&gt;0),(IF(($T$2*I197=P197),"קיצוץ אחיד","נא להזין נימוק")),(IF((P197-I197=0),(IF((Q197-J197=0),"","נא להזין נימוק")),"נא להזין נימוק"))))))</f>
        <v/>
      </c>
      <c r="S197" s="276">
        <f t="shared" si="53"/>
        <v>0</v>
      </c>
      <c r="T197" s="101">
        <f t="shared" si="61" ref="T197:T223">O197*P197*Q197/12</f>
        <v>0</v>
      </c>
      <c r="U197" s="122"/>
      <c r="V197" s="307"/>
      <c r="W197" s="131">
        <f t="shared" si="48"/>
        <v>0</v>
      </c>
      <c r="X197" s="62">
        <f t="shared" si="62" ref="X197:X226">Q197</f>
        <v>0</v>
      </c>
      <c r="Y197" s="63" t="str">
        <f t="shared" si="54"/>
        <v/>
      </c>
      <c r="Z197" s="133">
        <f t="shared" si="55"/>
        <v>0</v>
      </c>
      <c r="AA197" s="139">
        <f t="shared" si="56"/>
        <v>0</v>
      </c>
      <c r="AB197" s="126"/>
      <c r="AC197" s="302"/>
      <c r="AD197" s="302"/>
      <c r="AF197" s="369">
        <f t="shared" si="63" ref="AF197:AF223">+F197+G197</f>
        <v>0</v>
      </c>
    </row>
    <row r="198" spans="1:32" s="22" customFormat="1" ht="24.75" customHeight="1" hidden="1" outlineLevel="1">
      <c r="A198" s="177">
        <v>195</v>
      </c>
      <c r="B198" s="334"/>
      <c r="C198" s="343"/>
      <c r="D198" s="343"/>
      <c r="E198" s="335"/>
      <c r="F198" s="336"/>
      <c r="G198" s="337"/>
      <c r="H198" s="338"/>
      <c r="I198" s="338"/>
      <c r="J198" s="339"/>
      <c r="K198" s="340">
        <f t="shared" si="49"/>
        <v>0</v>
      </c>
      <c r="L198" s="341">
        <f t="shared" si="57"/>
        <v>0</v>
      </c>
      <c r="M198" s="342">
        <f t="shared" si="58"/>
        <v>0</v>
      </c>
      <c r="N198" s="284" t="str">
        <f t="shared" si="50"/>
        <v/>
      </c>
      <c r="O198" s="280">
        <f t="shared" si="51"/>
        <v>0</v>
      </c>
      <c r="P198" s="279">
        <f t="shared" si="52"/>
        <v>0</v>
      </c>
      <c r="Q198" s="62">
        <f t="shared" si="59"/>
        <v>0</v>
      </c>
      <c r="R198" s="281" t="str">
        <f t="shared" si="60"/>
        <v/>
      </c>
      <c r="S198" s="276">
        <f t="shared" si="53"/>
        <v>0</v>
      </c>
      <c r="T198" s="101">
        <f t="shared" si="61"/>
        <v>0</v>
      </c>
      <c r="U198" s="122"/>
      <c r="V198" s="307"/>
      <c r="W198" s="131">
        <f t="shared" si="48"/>
        <v>0</v>
      </c>
      <c r="X198" s="62">
        <f t="shared" si="62"/>
        <v>0</v>
      </c>
      <c r="Y198" s="63" t="str">
        <f t="shared" si="54"/>
        <v/>
      </c>
      <c r="Z198" s="133">
        <f t="shared" si="55"/>
        <v>0</v>
      </c>
      <c r="AA198" s="139">
        <f t="shared" si="56"/>
        <v>0</v>
      </c>
      <c r="AB198" s="126"/>
      <c r="AC198" s="302"/>
      <c r="AD198" s="302"/>
      <c r="AF198" s="369">
        <f t="shared" si="63"/>
        <v>0</v>
      </c>
    </row>
    <row r="199" spans="1:32" s="22" customFormat="1" ht="24.75" customHeight="1" hidden="1" outlineLevel="1">
      <c r="A199" s="177">
        <v>196</v>
      </c>
      <c r="B199" s="334"/>
      <c r="C199" s="343"/>
      <c r="D199" s="343"/>
      <c r="E199" s="335"/>
      <c r="F199" s="336"/>
      <c r="G199" s="337"/>
      <c r="H199" s="338"/>
      <c r="I199" s="338"/>
      <c r="J199" s="339"/>
      <c r="K199" s="340">
        <f t="shared" si="49"/>
        <v>0</v>
      </c>
      <c r="L199" s="341">
        <f t="shared" si="57"/>
        <v>0</v>
      </c>
      <c r="M199" s="342">
        <f t="shared" si="58"/>
        <v>0</v>
      </c>
      <c r="N199" s="284" t="str">
        <f t="shared" si="50"/>
        <v/>
      </c>
      <c r="O199" s="280">
        <f t="shared" si="51"/>
        <v>0</v>
      </c>
      <c r="P199" s="279">
        <f t="shared" si="52"/>
        <v>0</v>
      </c>
      <c r="Q199" s="62">
        <f t="shared" si="59"/>
        <v>0</v>
      </c>
      <c r="R199" s="281" t="str">
        <f t="shared" si="60"/>
        <v/>
      </c>
      <c r="S199" s="276">
        <f t="shared" si="53"/>
        <v>0</v>
      </c>
      <c r="T199" s="101">
        <f t="shared" si="61"/>
        <v>0</v>
      </c>
      <c r="U199" s="122"/>
      <c r="V199" s="307"/>
      <c r="W199" s="131">
        <f t="shared" si="48"/>
        <v>0</v>
      </c>
      <c r="X199" s="62">
        <f t="shared" si="62"/>
        <v>0</v>
      </c>
      <c r="Y199" s="63" t="str">
        <f t="shared" si="54"/>
        <v/>
      </c>
      <c r="Z199" s="133">
        <f t="shared" si="55"/>
        <v>0</v>
      </c>
      <c r="AA199" s="139">
        <f t="shared" si="56"/>
        <v>0</v>
      </c>
      <c r="AB199" s="126"/>
      <c r="AC199" s="302"/>
      <c r="AD199" s="302"/>
      <c r="AF199" s="369">
        <f t="shared" si="63"/>
        <v>0</v>
      </c>
    </row>
    <row r="200" spans="1:32" s="22" customFormat="1" ht="24.75" customHeight="1" hidden="1" outlineLevel="1">
      <c r="A200" s="177">
        <v>197</v>
      </c>
      <c r="B200" s="334"/>
      <c r="C200" s="343"/>
      <c r="D200" s="343"/>
      <c r="E200" s="335"/>
      <c r="F200" s="336"/>
      <c r="G200" s="337"/>
      <c r="H200" s="338"/>
      <c r="I200" s="338"/>
      <c r="J200" s="339"/>
      <c r="K200" s="340">
        <f t="shared" si="49"/>
        <v>0</v>
      </c>
      <c r="L200" s="341">
        <f t="shared" si="57"/>
        <v>0</v>
      </c>
      <c r="M200" s="342">
        <f t="shared" si="58"/>
        <v>0</v>
      </c>
      <c r="N200" s="284" t="str">
        <f t="shared" si="50"/>
        <v/>
      </c>
      <c r="O200" s="280">
        <f t="shared" si="51"/>
        <v>0</v>
      </c>
      <c r="P200" s="279">
        <f t="shared" si="52"/>
        <v>0</v>
      </c>
      <c r="Q200" s="62">
        <f t="shared" si="59"/>
        <v>0</v>
      </c>
      <c r="R200" s="281" t="str">
        <f t="shared" si="60"/>
        <v/>
      </c>
      <c r="S200" s="276">
        <f t="shared" si="53"/>
        <v>0</v>
      </c>
      <c r="T200" s="101">
        <f t="shared" si="61"/>
        <v>0</v>
      </c>
      <c r="U200" s="122"/>
      <c r="V200" s="307"/>
      <c r="W200" s="131">
        <f t="shared" si="48"/>
        <v>0</v>
      </c>
      <c r="X200" s="62">
        <f t="shared" si="62"/>
        <v>0</v>
      </c>
      <c r="Y200" s="63" t="str">
        <f t="shared" si="54"/>
        <v/>
      </c>
      <c r="Z200" s="133">
        <f t="shared" si="55"/>
        <v>0</v>
      </c>
      <c r="AA200" s="139">
        <f t="shared" si="56"/>
        <v>0</v>
      </c>
      <c r="AB200" s="126"/>
      <c r="AC200" s="302"/>
      <c r="AD200" s="302"/>
      <c r="AF200" s="369">
        <f t="shared" si="63"/>
        <v>0</v>
      </c>
    </row>
    <row r="201" spans="1:32" s="22" customFormat="1" ht="24.75" customHeight="1" hidden="1" outlineLevel="1">
      <c r="A201" s="177">
        <v>198</v>
      </c>
      <c r="B201" s="334"/>
      <c r="C201" s="343"/>
      <c r="D201" s="343"/>
      <c r="E201" s="335"/>
      <c r="F201" s="336"/>
      <c r="G201" s="337"/>
      <c r="H201" s="338"/>
      <c r="I201" s="338"/>
      <c r="J201" s="339"/>
      <c r="K201" s="340">
        <f t="shared" si="49"/>
        <v>0</v>
      </c>
      <c r="L201" s="341">
        <f t="shared" si="57"/>
        <v>0</v>
      </c>
      <c r="M201" s="342">
        <f t="shared" si="58"/>
        <v>0</v>
      </c>
      <c r="N201" s="284" t="str">
        <f t="shared" si="50"/>
        <v/>
      </c>
      <c r="O201" s="280">
        <f t="shared" si="51"/>
        <v>0</v>
      </c>
      <c r="P201" s="279">
        <f t="shared" si="52"/>
        <v>0</v>
      </c>
      <c r="Q201" s="62">
        <f t="shared" si="59"/>
        <v>0</v>
      </c>
      <c r="R201" s="281" t="str">
        <f t="shared" si="60"/>
        <v/>
      </c>
      <c r="S201" s="276">
        <f t="shared" si="53"/>
        <v>0</v>
      </c>
      <c r="T201" s="101">
        <f t="shared" si="61"/>
        <v>0</v>
      </c>
      <c r="U201" s="122"/>
      <c r="V201" s="307"/>
      <c r="W201" s="131">
        <f t="shared" si="48"/>
        <v>0</v>
      </c>
      <c r="X201" s="62">
        <f t="shared" si="62"/>
        <v>0</v>
      </c>
      <c r="Y201" s="63" t="str">
        <f t="shared" si="54"/>
        <v/>
      </c>
      <c r="Z201" s="133">
        <f t="shared" si="55"/>
        <v>0</v>
      </c>
      <c r="AA201" s="139">
        <f t="shared" si="56"/>
        <v>0</v>
      </c>
      <c r="AB201" s="126"/>
      <c r="AC201" s="302"/>
      <c r="AD201" s="302"/>
      <c r="AF201" s="369">
        <f t="shared" si="63"/>
        <v>0</v>
      </c>
    </row>
    <row r="202" spans="1:32" s="22" customFormat="1" ht="24.75" customHeight="1" hidden="1" outlineLevel="1">
      <c r="A202" s="177">
        <v>199</v>
      </c>
      <c r="B202" s="334"/>
      <c r="C202" s="343"/>
      <c r="D202" s="343"/>
      <c r="E202" s="335"/>
      <c r="F202" s="336"/>
      <c r="G202" s="337"/>
      <c r="H202" s="338"/>
      <c r="I202" s="338"/>
      <c r="J202" s="339"/>
      <c r="K202" s="340">
        <f t="shared" si="49"/>
        <v>0</v>
      </c>
      <c r="L202" s="341">
        <f t="shared" si="57"/>
        <v>0</v>
      </c>
      <c r="M202" s="342">
        <f t="shared" si="58"/>
        <v>0</v>
      </c>
      <c r="N202" s="284" t="str">
        <f t="shared" si="50"/>
        <v/>
      </c>
      <c r="O202" s="280">
        <f t="shared" si="51"/>
        <v>0</v>
      </c>
      <c r="P202" s="279">
        <f t="shared" si="52"/>
        <v>0</v>
      </c>
      <c r="Q202" s="62">
        <f t="shared" si="59"/>
        <v>0</v>
      </c>
      <c r="R202" s="281" t="str">
        <f t="shared" si="60"/>
        <v/>
      </c>
      <c r="S202" s="276">
        <f t="shared" si="53"/>
        <v>0</v>
      </c>
      <c r="T202" s="101">
        <f t="shared" si="61"/>
        <v>0</v>
      </c>
      <c r="U202" s="122"/>
      <c r="V202" s="307"/>
      <c r="W202" s="131">
        <f t="shared" si="48"/>
        <v>0</v>
      </c>
      <c r="X202" s="62">
        <f t="shared" si="62"/>
        <v>0</v>
      </c>
      <c r="Y202" s="63" t="str">
        <f t="shared" si="54"/>
        <v/>
      </c>
      <c r="Z202" s="133">
        <f t="shared" si="55"/>
        <v>0</v>
      </c>
      <c r="AA202" s="139">
        <f t="shared" si="56"/>
        <v>0</v>
      </c>
      <c r="AB202" s="126"/>
      <c r="AC202" s="302"/>
      <c r="AD202" s="302"/>
      <c r="AF202" s="369">
        <f t="shared" si="63"/>
        <v>0</v>
      </c>
    </row>
    <row r="203" spans="1:32" s="22" customFormat="1" ht="24.75" customHeight="1" hidden="1" outlineLevel="1">
      <c r="A203" s="177">
        <v>200</v>
      </c>
      <c r="B203" s="334"/>
      <c r="C203" s="343"/>
      <c r="D203" s="343"/>
      <c r="E203" s="335"/>
      <c r="F203" s="336"/>
      <c r="G203" s="337"/>
      <c r="H203" s="338"/>
      <c r="I203" s="338"/>
      <c r="J203" s="339"/>
      <c r="K203" s="340">
        <f t="shared" si="49"/>
        <v>0</v>
      </c>
      <c r="L203" s="341">
        <f t="shared" si="57"/>
        <v>0</v>
      </c>
      <c r="M203" s="342">
        <f t="shared" si="58"/>
        <v>0</v>
      </c>
      <c r="N203" s="284" t="str">
        <f t="shared" si="50"/>
        <v/>
      </c>
      <c r="O203" s="280">
        <f t="shared" si="51"/>
        <v>0</v>
      </c>
      <c r="P203" s="279">
        <f t="shared" si="52"/>
        <v>0</v>
      </c>
      <c r="Q203" s="62">
        <f t="shared" si="59"/>
        <v>0</v>
      </c>
      <c r="R203" s="281" t="str">
        <f t="shared" si="60"/>
        <v/>
      </c>
      <c r="S203" s="276">
        <f t="shared" si="53"/>
        <v>0</v>
      </c>
      <c r="T203" s="101">
        <f t="shared" si="61"/>
        <v>0</v>
      </c>
      <c r="U203" s="122"/>
      <c r="V203" s="307"/>
      <c r="W203" s="131">
        <f t="shared" si="48"/>
        <v>0</v>
      </c>
      <c r="X203" s="62">
        <f t="shared" si="62"/>
        <v>0</v>
      </c>
      <c r="Y203" s="63" t="str">
        <f t="shared" si="54"/>
        <v/>
      </c>
      <c r="Z203" s="133">
        <f t="shared" si="55"/>
        <v>0</v>
      </c>
      <c r="AA203" s="139">
        <f t="shared" si="56"/>
        <v>0</v>
      </c>
      <c r="AB203" s="126"/>
      <c r="AC203" s="302"/>
      <c r="AD203" s="302"/>
      <c r="AF203" s="369">
        <f t="shared" si="63"/>
        <v>0</v>
      </c>
    </row>
    <row r="204" spans="1:32" s="22" customFormat="1" ht="24.75" customHeight="1" hidden="1" outlineLevel="1">
      <c r="A204" s="177">
        <v>201</v>
      </c>
      <c r="B204" s="334"/>
      <c r="C204" s="343"/>
      <c r="D204" s="343"/>
      <c r="E204" s="335"/>
      <c r="F204" s="336"/>
      <c r="G204" s="337"/>
      <c r="H204" s="338"/>
      <c r="I204" s="338"/>
      <c r="J204" s="339"/>
      <c r="K204" s="340">
        <f t="shared" si="49"/>
        <v>0</v>
      </c>
      <c r="L204" s="341">
        <f t="shared" si="57"/>
        <v>0</v>
      </c>
      <c r="M204" s="342">
        <f t="shared" si="58"/>
        <v>0</v>
      </c>
      <c r="N204" s="284" t="str">
        <f t="shared" si="50"/>
        <v/>
      </c>
      <c r="O204" s="280">
        <f t="shared" si="51"/>
        <v>0</v>
      </c>
      <c r="P204" s="279">
        <f t="shared" si="52"/>
        <v>0</v>
      </c>
      <c r="Q204" s="62">
        <f t="shared" si="59"/>
        <v>0</v>
      </c>
      <c r="R204" s="281" t="str">
        <f t="shared" si="60"/>
        <v/>
      </c>
      <c r="S204" s="276">
        <f t="shared" si="53"/>
        <v>0</v>
      </c>
      <c r="T204" s="101">
        <f t="shared" si="61"/>
        <v>0</v>
      </c>
      <c r="U204" s="122"/>
      <c r="V204" s="307"/>
      <c r="W204" s="131">
        <f t="shared" si="48"/>
        <v>0</v>
      </c>
      <c r="X204" s="62">
        <f t="shared" si="62"/>
        <v>0</v>
      </c>
      <c r="Y204" s="63" t="str">
        <f t="shared" si="54"/>
        <v/>
      </c>
      <c r="Z204" s="133">
        <f t="shared" si="55"/>
        <v>0</v>
      </c>
      <c r="AA204" s="139">
        <f t="shared" si="56"/>
        <v>0</v>
      </c>
      <c r="AB204" s="126"/>
      <c r="AC204" s="302"/>
      <c r="AD204" s="302"/>
      <c r="AF204" s="369">
        <f t="shared" si="63"/>
        <v>0</v>
      </c>
    </row>
    <row r="205" spans="1:32" s="22" customFormat="1" ht="24.75" customHeight="1" hidden="1" outlineLevel="1">
      <c r="A205" s="177">
        <v>202</v>
      </c>
      <c r="B205" s="334"/>
      <c r="C205" s="343"/>
      <c r="D205" s="343"/>
      <c r="E205" s="335"/>
      <c r="F205" s="336"/>
      <c r="G205" s="337"/>
      <c r="H205" s="338"/>
      <c r="I205" s="338"/>
      <c r="J205" s="339"/>
      <c r="K205" s="340">
        <f t="shared" si="49"/>
        <v>0</v>
      </c>
      <c r="L205" s="341">
        <f t="shared" si="57"/>
        <v>0</v>
      </c>
      <c r="M205" s="342">
        <f t="shared" si="58"/>
        <v>0</v>
      </c>
      <c r="N205" s="284" t="str">
        <f t="shared" si="50"/>
        <v/>
      </c>
      <c r="O205" s="280">
        <f t="shared" si="51"/>
        <v>0</v>
      </c>
      <c r="P205" s="279">
        <f t="shared" si="52"/>
        <v>0</v>
      </c>
      <c r="Q205" s="62">
        <f t="shared" si="59"/>
        <v>0</v>
      </c>
      <c r="R205" s="281" t="str">
        <f t="shared" si="60"/>
        <v/>
      </c>
      <c r="S205" s="276">
        <f t="shared" si="53"/>
        <v>0</v>
      </c>
      <c r="T205" s="101">
        <f t="shared" si="61"/>
        <v>0</v>
      </c>
      <c r="U205" s="122"/>
      <c r="V205" s="307"/>
      <c r="W205" s="131">
        <f t="shared" si="48"/>
        <v>0</v>
      </c>
      <c r="X205" s="62">
        <f t="shared" si="62"/>
        <v>0</v>
      </c>
      <c r="Y205" s="63" t="str">
        <f t="shared" si="54"/>
        <v/>
      </c>
      <c r="Z205" s="133">
        <f t="shared" si="55"/>
        <v>0</v>
      </c>
      <c r="AA205" s="139">
        <f t="shared" si="56"/>
        <v>0</v>
      </c>
      <c r="AB205" s="126"/>
      <c r="AC205" s="302"/>
      <c r="AD205" s="302"/>
      <c r="AF205" s="369">
        <f t="shared" si="63"/>
        <v>0</v>
      </c>
    </row>
    <row r="206" spans="1:32" s="22" customFormat="1" ht="24.75" customHeight="1" hidden="1" outlineLevel="1">
      <c r="A206" s="177">
        <v>203</v>
      </c>
      <c r="B206" s="334"/>
      <c r="C206" s="343"/>
      <c r="D206" s="343"/>
      <c r="E206" s="335"/>
      <c r="F206" s="336"/>
      <c r="G206" s="337"/>
      <c r="H206" s="338"/>
      <c r="I206" s="338"/>
      <c r="J206" s="339"/>
      <c r="K206" s="340">
        <f t="shared" si="49"/>
        <v>0</v>
      </c>
      <c r="L206" s="341">
        <f t="shared" si="57"/>
        <v>0</v>
      </c>
      <c r="M206" s="342">
        <f t="shared" si="58"/>
        <v>0</v>
      </c>
      <c r="N206" s="284" t="str">
        <f t="shared" si="50"/>
        <v/>
      </c>
      <c r="O206" s="280">
        <f t="shared" si="51"/>
        <v>0</v>
      </c>
      <c r="P206" s="279">
        <f t="shared" si="52"/>
        <v>0</v>
      </c>
      <c r="Q206" s="62">
        <f t="shared" si="59"/>
        <v>0</v>
      </c>
      <c r="R206" s="281" t="str">
        <f t="shared" si="60"/>
        <v/>
      </c>
      <c r="S206" s="276">
        <f t="shared" si="53"/>
        <v>0</v>
      </c>
      <c r="T206" s="101">
        <f t="shared" si="61"/>
        <v>0</v>
      </c>
      <c r="U206" s="122"/>
      <c r="V206" s="307"/>
      <c r="W206" s="131">
        <f t="shared" si="48"/>
        <v>0</v>
      </c>
      <c r="X206" s="62">
        <f t="shared" si="62"/>
        <v>0</v>
      </c>
      <c r="Y206" s="63" t="str">
        <f t="shared" si="54"/>
        <v/>
      </c>
      <c r="Z206" s="133">
        <f t="shared" si="55"/>
        <v>0</v>
      </c>
      <c r="AA206" s="139">
        <f t="shared" si="56"/>
        <v>0</v>
      </c>
      <c r="AB206" s="126"/>
      <c r="AC206" s="302"/>
      <c r="AD206" s="302"/>
      <c r="AF206" s="369">
        <f t="shared" si="63"/>
        <v>0</v>
      </c>
    </row>
    <row r="207" spans="1:32" s="22" customFormat="1" ht="24.75" customHeight="1" hidden="1" outlineLevel="1">
      <c r="A207" s="177">
        <v>204</v>
      </c>
      <c r="B207" s="334"/>
      <c r="C207" s="343"/>
      <c r="D207" s="343"/>
      <c r="E207" s="335"/>
      <c r="F207" s="336"/>
      <c r="G207" s="337"/>
      <c r="H207" s="338"/>
      <c r="I207" s="338"/>
      <c r="J207" s="339"/>
      <c r="K207" s="340">
        <f t="shared" si="49"/>
        <v>0</v>
      </c>
      <c r="L207" s="341">
        <f t="shared" si="57"/>
        <v>0</v>
      </c>
      <c r="M207" s="342">
        <f t="shared" si="58"/>
        <v>0</v>
      </c>
      <c r="N207" s="284" t="str">
        <f t="shared" si="50"/>
        <v/>
      </c>
      <c r="O207" s="280">
        <f t="shared" si="51"/>
        <v>0</v>
      </c>
      <c r="P207" s="279">
        <f t="shared" si="52"/>
        <v>0</v>
      </c>
      <c r="Q207" s="62">
        <f t="shared" si="59"/>
        <v>0</v>
      </c>
      <c r="R207" s="281" t="str">
        <f t="shared" si="60"/>
        <v/>
      </c>
      <c r="S207" s="276">
        <f t="shared" si="53"/>
        <v>0</v>
      </c>
      <c r="T207" s="101">
        <f t="shared" si="61"/>
        <v>0</v>
      </c>
      <c r="U207" s="122"/>
      <c r="V207" s="307"/>
      <c r="W207" s="131">
        <f t="shared" si="48"/>
        <v>0</v>
      </c>
      <c r="X207" s="62">
        <f t="shared" si="62"/>
        <v>0</v>
      </c>
      <c r="Y207" s="63" t="str">
        <f t="shared" si="54"/>
        <v/>
      </c>
      <c r="Z207" s="133">
        <f t="shared" si="55"/>
        <v>0</v>
      </c>
      <c r="AA207" s="139">
        <f t="shared" si="56"/>
        <v>0</v>
      </c>
      <c r="AB207" s="126"/>
      <c r="AC207" s="302"/>
      <c r="AD207" s="302"/>
      <c r="AF207" s="369">
        <f t="shared" si="63"/>
        <v>0</v>
      </c>
    </row>
    <row r="208" spans="1:32" s="22" customFormat="1" ht="24.75" customHeight="1" hidden="1" outlineLevel="1">
      <c r="A208" s="177">
        <v>205</v>
      </c>
      <c r="B208" s="334"/>
      <c r="C208" s="343"/>
      <c r="D208" s="343"/>
      <c r="E208" s="335"/>
      <c r="F208" s="336"/>
      <c r="G208" s="337"/>
      <c r="H208" s="338"/>
      <c r="I208" s="338"/>
      <c r="J208" s="339"/>
      <c r="K208" s="340">
        <f t="shared" si="49"/>
        <v>0</v>
      </c>
      <c r="L208" s="341">
        <f t="shared" si="57"/>
        <v>0</v>
      </c>
      <c r="M208" s="342">
        <f t="shared" si="58"/>
        <v>0</v>
      </c>
      <c r="N208" s="284" t="str">
        <f t="shared" si="50"/>
        <v/>
      </c>
      <c r="O208" s="280">
        <f t="shared" si="51"/>
        <v>0</v>
      </c>
      <c r="P208" s="279">
        <f t="shared" si="52"/>
        <v>0</v>
      </c>
      <c r="Q208" s="62">
        <f t="shared" si="59"/>
        <v>0</v>
      </c>
      <c r="R208" s="281" t="str">
        <f t="shared" si="60"/>
        <v/>
      </c>
      <c r="S208" s="276">
        <f t="shared" si="53"/>
        <v>0</v>
      </c>
      <c r="T208" s="101">
        <f t="shared" si="61"/>
        <v>0</v>
      </c>
      <c r="U208" s="122"/>
      <c r="V208" s="307"/>
      <c r="W208" s="131">
        <f t="shared" si="48"/>
        <v>0</v>
      </c>
      <c r="X208" s="62">
        <f t="shared" si="62"/>
        <v>0</v>
      </c>
      <c r="Y208" s="63" t="str">
        <f t="shared" si="54"/>
        <v/>
      </c>
      <c r="Z208" s="133">
        <f t="shared" si="55"/>
        <v>0</v>
      </c>
      <c r="AA208" s="139">
        <f t="shared" si="56"/>
        <v>0</v>
      </c>
      <c r="AB208" s="126"/>
      <c r="AC208" s="302"/>
      <c r="AD208" s="302"/>
      <c r="AF208" s="369">
        <f t="shared" si="63"/>
        <v>0</v>
      </c>
    </row>
    <row r="209" spans="1:32" s="22" customFormat="1" ht="24.75" customHeight="1" hidden="1" outlineLevel="1">
      <c r="A209" s="177">
        <v>206</v>
      </c>
      <c r="B209" s="334"/>
      <c r="C209" s="343"/>
      <c r="D209" s="343"/>
      <c r="E209" s="335"/>
      <c r="F209" s="336"/>
      <c r="G209" s="337"/>
      <c r="H209" s="338"/>
      <c r="I209" s="338"/>
      <c r="J209" s="339"/>
      <c r="K209" s="340">
        <f t="shared" si="49"/>
        <v>0</v>
      </c>
      <c r="L209" s="341">
        <f t="shared" si="57"/>
        <v>0</v>
      </c>
      <c r="M209" s="342">
        <f t="shared" si="58"/>
        <v>0</v>
      </c>
      <c r="N209" s="284" t="str">
        <f t="shared" si="50"/>
        <v/>
      </c>
      <c r="O209" s="280">
        <f t="shared" si="51"/>
        <v>0</v>
      </c>
      <c r="P209" s="279">
        <f t="shared" si="52"/>
        <v>0</v>
      </c>
      <c r="Q209" s="62">
        <f t="shared" si="59"/>
        <v>0</v>
      </c>
      <c r="R209" s="281" t="str">
        <f t="shared" si="60"/>
        <v/>
      </c>
      <c r="S209" s="276">
        <f t="shared" si="53"/>
        <v>0</v>
      </c>
      <c r="T209" s="101">
        <f t="shared" si="61"/>
        <v>0</v>
      </c>
      <c r="U209" s="122"/>
      <c r="V209" s="307"/>
      <c r="W209" s="131">
        <f t="shared" si="48"/>
        <v>0</v>
      </c>
      <c r="X209" s="62">
        <f t="shared" si="62"/>
        <v>0</v>
      </c>
      <c r="Y209" s="63" t="str">
        <f t="shared" si="54"/>
        <v/>
      </c>
      <c r="Z209" s="133">
        <f t="shared" si="55"/>
        <v>0</v>
      </c>
      <c r="AA209" s="139">
        <f t="shared" si="56"/>
        <v>0</v>
      </c>
      <c r="AB209" s="126"/>
      <c r="AC209" s="302"/>
      <c r="AD209" s="302"/>
      <c r="AF209" s="369">
        <f t="shared" si="63"/>
        <v>0</v>
      </c>
    </row>
    <row r="210" spans="1:32" s="22" customFormat="1" ht="24.75" customHeight="1" hidden="1" outlineLevel="1">
      <c r="A210" s="177">
        <v>207</v>
      </c>
      <c r="B210" s="334"/>
      <c r="C210" s="343"/>
      <c r="D210" s="343"/>
      <c r="E210" s="335"/>
      <c r="F210" s="336"/>
      <c r="G210" s="337"/>
      <c r="H210" s="338"/>
      <c r="I210" s="338"/>
      <c r="J210" s="339"/>
      <c r="K210" s="340">
        <f t="shared" si="49"/>
        <v>0</v>
      </c>
      <c r="L210" s="341">
        <f t="shared" si="57"/>
        <v>0</v>
      </c>
      <c r="M210" s="342">
        <f t="shared" si="58"/>
        <v>0</v>
      </c>
      <c r="N210" s="284" t="str">
        <f t="shared" si="50"/>
        <v/>
      </c>
      <c r="O210" s="280">
        <f t="shared" si="51"/>
        <v>0</v>
      </c>
      <c r="P210" s="279">
        <f t="shared" si="52"/>
        <v>0</v>
      </c>
      <c r="Q210" s="62">
        <f t="shared" si="59"/>
        <v>0</v>
      </c>
      <c r="R210" s="281" t="str">
        <f t="shared" si="60"/>
        <v/>
      </c>
      <c r="S210" s="276">
        <f t="shared" si="53"/>
        <v>0</v>
      </c>
      <c r="T210" s="101">
        <f t="shared" si="61"/>
        <v>0</v>
      </c>
      <c r="U210" s="122"/>
      <c r="V210" s="307"/>
      <c r="W210" s="131">
        <f t="shared" si="48"/>
        <v>0</v>
      </c>
      <c r="X210" s="62">
        <f t="shared" si="62"/>
        <v>0</v>
      </c>
      <c r="Y210" s="63" t="str">
        <f t="shared" si="54"/>
        <v/>
      </c>
      <c r="Z210" s="133">
        <f t="shared" si="55"/>
        <v>0</v>
      </c>
      <c r="AA210" s="139">
        <f t="shared" si="56"/>
        <v>0</v>
      </c>
      <c r="AB210" s="126"/>
      <c r="AC210" s="302"/>
      <c r="AD210" s="302"/>
      <c r="AF210" s="369">
        <f t="shared" si="63"/>
        <v>0</v>
      </c>
    </row>
    <row r="211" spans="1:32" s="22" customFormat="1" ht="24.75" customHeight="1" hidden="1" outlineLevel="1">
      <c r="A211" s="177">
        <v>208</v>
      </c>
      <c r="B211" s="334"/>
      <c r="C211" s="343"/>
      <c r="D211" s="343"/>
      <c r="E211" s="335"/>
      <c r="F211" s="336"/>
      <c r="G211" s="337"/>
      <c r="H211" s="338"/>
      <c r="I211" s="338"/>
      <c r="J211" s="339"/>
      <c r="K211" s="340">
        <f t="shared" si="49"/>
        <v>0</v>
      </c>
      <c r="L211" s="341">
        <f t="shared" si="57"/>
        <v>0</v>
      </c>
      <c r="M211" s="342">
        <f t="shared" si="58"/>
        <v>0</v>
      </c>
      <c r="N211" s="284" t="str">
        <f t="shared" si="50"/>
        <v/>
      </c>
      <c r="O211" s="280">
        <f t="shared" si="51"/>
        <v>0</v>
      </c>
      <c r="P211" s="279">
        <f t="shared" si="52"/>
        <v>0</v>
      </c>
      <c r="Q211" s="62">
        <f t="shared" si="59"/>
        <v>0</v>
      </c>
      <c r="R211" s="281" t="str">
        <f t="shared" si="60"/>
        <v/>
      </c>
      <c r="S211" s="276">
        <f t="shared" si="53"/>
        <v>0</v>
      </c>
      <c r="T211" s="101">
        <f t="shared" si="61"/>
        <v>0</v>
      </c>
      <c r="U211" s="122"/>
      <c r="V211" s="307"/>
      <c r="W211" s="131">
        <f t="shared" si="48"/>
        <v>0</v>
      </c>
      <c r="X211" s="62">
        <f t="shared" si="62"/>
        <v>0</v>
      </c>
      <c r="Y211" s="63" t="str">
        <f t="shared" si="54"/>
        <v/>
      </c>
      <c r="Z211" s="133">
        <f t="shared" si="55"/>
        <v>0</v>
      </c>
      <c r="AA211" s="139">
        <f t="shared" si="56"/>
        <v>0</v>
      </c>
      <c r="AB211" s="126"/>
      <c r="AC211" s="302"/>
      <c r="AD211" s="302"/>
      <c r="AF211" s="369">
        <f t="shared" si="63"/>
        <v>0</v>
      </c>
    </row>
    <row r="212" spans="1:32" s="22" customFormat="1" ht="24.75" customHeight="1" hidden="1" outlineLevel="1">
      <c r="A212" s="177">
        <v>209</v>
      </c>
      <c r="B212" s="334"/>
      <c r="C212" s="343"/>
      <c r="D212" s="343"/>
      <c r="E212" s="335"/>
      <c r="F212" s="336"/>
      <c r="G212" s="337"/>
      <c r="H212" s="338"/>
      <c r="I212" s="338"/>
      <c r="J212" s="339"/>
      <c r="K212" s="340">
        <f t="shared" si="49"/>
        <v>0</v>
      </c>
      <c r="L212" s="341">
        <f t="shared" si="57"/>
        <v>0</v>
      </c>
      <c r="M212" s="342">
        <f t="shared" si="58"/>
        <v>0</v>
      </c>
      <c r="N212" s="284" t="str">
        <f t="shared" si="50"/>
        <v/>
      </c>
      <c r="O212" s="280">
        <f t="shared" si="51"/>
        <v>0</v>
      </c>
      <c r="P212" s="279">
        <f t="shared" si="52"/>
        <v>0</v>
      </c>
      <c r="Q212" s="62">
        <f t="shared" si="59"/>
        <v>0</v>
      </c>
      <c r="R212" s="281" t="str">
        <f t="shared" si="60"/>
        <v/>
      </c>
      <c r="S212" s="276">
        <f t="shared" si="53"/>
        <v>0</v>
      </c>
      <c r="T212" s="101">
        <f t="shared" si="61"/>
        <v>0</v>
      </c>
      <c r="U212" s="122"/>
      <c r="V212" s="307"/>
      <c r="W212" s="131">
        <f t="shared" si="64" ref="W212:W223">IF($AA$2&gt;0,(1-$AA$2)*P212,P212)</f>
        <v>0</v>
      </c>
      <c r="X212" s="62">
        <f t="shared" si="62"/>
        <v>0</v>
      </c>
      <c r="Y212" s="63" t="str">
        <f t="shared" si="54"/>
        <v/>
      </c>
      <c r="Z212" s="133">
        <f t="shared" si="55"/>
        <v>0</v>
      </c>
      <c r="AA212" s="139">
        <f t="shared" si="56"/>
        <v>0</v>
      </c>
      <c r="AB212" s="126"/>
      <c r="AC212" s="302"/>
      <c r="AD212" s="302"/>
      <c r="AF212" s="369">
        <f t="shared" si="63"/>
        <v>0</v>
      </c>
    </row>
    <row r="213" spans="1:32" s="22" customFormat="1" ht="24.75" customHeight="1" hidden="1" outlineLevel="1">
      <c r="A213" s="177">
        <v>210</v>
      </c>
      <c r="B213" s="334"/>
      <c r="C213" s="343"/>
      <c r="D213" s="343"/>
      <c r="E213" s="335"/>
      <c r="F213" s="336"/>
      <c r="G213" s="337"/>
      <c r="H213" s="338"/>
      <c r="I213" s="338"/>
      <c r="J213" s="339"/>
      <c r="K213" s="340">
        <f t="shared" si="49"/>
        <v>0</v>
      </c>
      <c r="L213" s="341">
        <f t="shared" si="57"/>
        <v>0</v>
      </c>
      <c r="M213" s="342">
        <f t="shared" si="58"/>
        <v>0</v>
      </c>
      <c r="N213" s="284" t="str">
        <f t="shared" si="50"/>
        <v/>
      </c>
      <c r="O213" s="280">
        <f t="shared" si="51"/>
        <v>0</v>
      </c>
      <c r="P213" s="279">
        <f t="shared" si="52"/>
        <v>0</v>
      </c>
      <c r="Q213" s="62">
        <f t="shared" si="59"/>
        <v>0</v>
      </c>
      <c r="R213" s="281" t="str">
        <f t="shared" si="60"/>
        <v/>
      </c>
      <c r="S213" s="276">
        <f t="shared" si="53"/>
        <v>0</v>
      </c>
      <c r="T213" s="101">
        <f t="shared" si="61"/>
        <v>0</v>
      </c>
      <c r="U213" s="122"/>
      <c r="V213" s="307"/>
      <c r="W213" s="131">
        <f t="shared" si="64"/>
        <v>0</v>
      </c>
      <c r="X213" s="62">
        <f t="shared" si="62"/>
        <v>0</v>
      </c>
      <c r="Y213" s="63" t="str">
        <f t="shared" si="54"/>
        <v/>
      </c>
      <c r="Z213" s="133">
        <f t="shared" si="55"/>
        <v>0</v>
      </c>
      <c r="AA213" s="139">
        <f t="shared" si="56"/>
        <v>0</v>
      </c>
      <c r="AB213" s="126"/>
      <c r="AC213" s="302"/>
      <c r="AD213" s="302"/>
      <c r="AF213" s="369">
        <f t="shared" si="63"/>
        <v>0</v>
      </c>
    </row>
    <row r="214" spans="1:32" s="22" customFormat="1" ht="24.75" customHeight="1" hidden="1" outlineLevel="1">
      <c r="A214" s="177">
        <v>211</v>
      </c>
      <c r="B214" s="334"/>
      <c r="C214" s="343"/>
      <c r="D214" s="343"/>
      <c r="E214" s="335"/>
      <c r="F214" s="336"/>
      <c r="G214" s="337"/>
      <c r="H214" s="338"/>
      <c r="I214" s="338"/>
      <c r="J214" s="339"/>
      <c r="K214" s="340">
        <f t="shared" si="49"/>
        <v>0</v>
      </c>
      <c r="L214" s="341">
        <f t="shared" si="57"/>
        <v>0</v>
      </c>
      <c r="M214" s="342">
        <f t="shared" si="58"/>
        <v>0</v>
      </c>
      <c r="N214" s="284" t="str">
        <f t="shared" si="50"/>
        <v/>
      </c>
      <c r="O214" s="280">
        <f t="shared" si="51"/>
        <v>0</v>
      </c>
      <c r="P214" s="279">
        <f t="shared" si="52"/>
        <v>0</v>
      </c>
      <c r="Q214" s="62">
        <f t="shared" si="59"/>
        <v>0</v>
      </c>
      <c r="R214" s="281" t="str">
        <f t="shared" si="60"/>
        <v/>
      </c>
      <c r="S214" s="276">
        <f t="shared" si="53"/>
        <v>0</v>
      </c>
      <c r="T214" s="101">
        <f t="shared" si="61"/>
        <v>0</v>
      </c>
      <c r="U214" s="122"/>
      <c r="V214" s="307"/>
      <c r="W214" s="131">
        <f t="shared" si="64"/>
        <v>0</v>
      </c>
      <c r="X214" s="62">
        <f t="shared" si="62"/>
        <v>0</v>
      </c>
      <c r="Y214" s="63" t="str">
        <f t="shared" si="54"/>
        <v/>
      </c>
      <c r="Z214" s="133">
        <f t="shared" si="55"/>
        <v>0</v>
      </c>
      <c r="AA214" s="139">
        <f t="shared" si="56"/>
        <v>0</v>
      </c>
      <c r="AB214" s="126"/>
      <c r="AC214" s="302"/>
      <c r="AD214" s="302"/>
      <c r="AF214" s="369">
        <f t="shared" si="63"/>
        <v>0</v>
      </c>
    </row>
    <row r="215" spans="1:32" s="22" customFormat="1" ht="24.75" customHeight="1" hidden="1" outlineLevel="1">
      <c r="A215" s="177">
        <v>212</v>
      </c>
      <c r="B215" s="334"/>
      <c r="C215" s="343"/>
      <c r="D215" s="343"/>
      <c r="E215" s="335"/>
      <c r="F215" s="336"/>
      <c r="G215" s="337"/>
      <c r="H215" s="338"/>
      <c r="I215" s="338"/>
      <c r="J215" s="339"/>
      <c r="K215" s="340">
        <f t="shared" si="49"/>
        <v>0</v>
      </c>
      <c r="L215" s="341">
        <f t="shared" si="57"/>
        <v>0</v>
      </c>
      <c r="M215" s="342">
        <f t="shared" si="58"/>
        <v>0</v>
      </c>
      <c r="N215" s="284" t="str">
        <f t="shared" si="50"/>
        <v/>
      </c>
      <c r="O215" s="280">
        <f t="shared" si="51"/>
        <v>0</v>
      </c>
      <c r="P215" s="279">
        <f t="shared" si="52"/>
        <v>0</v>
      </c>
      <c r="Q215" s="62">
        <f t="shared" si="59"/>
        <v>0</v>
      </c>
      <c r="R215" s="281" t="str">
        <f t="shared" si="60"/>
        <v/>
      </c>
      <c r="S215" s="276">
        <f t="shared" si="53"/>
        <v>0</v>
      </c>
      <c r="T215" s="101">
        <f t="shared" si="61"/>
        <v>0</v>
      </c>
      <c r="U215" s="122"/>
      <c r="V215" s="307"/>
      <c r="W215" s="131">
        <f t="shared" si="64"/>
        <v>0</v>
      </c>
      <c r="X215" s="62">
        <f t="shared" si="62"/>
        <v>0</v>
      </c>
      <c r="Y215" s="63" t="str">
        <f t="shared" si="54"/>
        <v/>
      </c>
      <c r="Z215" s="133">
        <f t="shared" si="55"/>
        <v>0</v>
      </c>
      <c r="AA215" s="139">
        <f t="shared" si="56"/>
        <v>0</v>
      </c>
      <c r="AB215" s="126"/>
      <c r="AC215" s="302"/>
      <c r="AD215" s="302"/>
      <c r="AF215" s="369">
        <f t="shared" si="63"/>
        <v>0</v>
      </c>
    </row>
    <row r="216" spans="1:32" s="22" customFormat="1" ht="24.75" customHeight="1" hidden="1" outlineLevel="1">
      <c r="A216" s="177">
        <v>213</v>
      </c>
      <c r="B216" s="334"/>
      <c r="C216" s="343"/>
      <c r="D216" s="343"/>
      <c r="E216" s="335"/>
      <c r="F216" s="336"/>
      <c r="G216" s="337"/>
      <c r="H216" s="338"/>
      <c r="I216" s="338"/>
      <c r="J216" s="339"/>
      <c r="K216" s="340">
        <f t="shared" si="49"/>
        <v>0</v>
      </c>
      <c r="L216" s="341">
        <f t="shared" si="57"/>
        <v>0</v>
      </c>
      <c r="M216" s="342">
        <f t="shared" si="58"/>
        <v>0</v>
      </c>
      <c r="N216" s="284" t="str">
        <f t="shared" si="50"/>
        <v/>
      </c>
      <c r="O216" s="280">
        <f t="shared" si="51"/>
        <v>0</v>
      </c>
      <c r="P216" s="279">
        <f t="shared" si="52"/>
        <v>0</v>
      </c>
      <c r="Q216" s="62">
        <f t="shared" si="59"/>
        <v>0</v>
      </c>
      <c r="R216" s="281" t="str">
        <f t="shared" si="60"/>
        <v/>
      </c>
      <c r="S216" s="276">
        <f t="shared" si="53"/>
        <v>0</v>
      </c>
      <c r="T216" s="101">
        <f t="shared" si="61"/>
        <v>0</v>
      </c>
      <c r="U216" s="122"/>
      <c r="V216" s="307"/>
      <c r="W216" s="131">
        <f t="shared" si="64"/>
        <v>0</v>
      </c>
      <c r="X216" s="62">
        <f t="shared" si="62"/>
        <v>0</v>
      </c>
      <c r="Y216" s="63" t="str">
        <f t="shared" si="54"/>
        <v/>
      </c>
      <c r="Z216" s="133">
        <f t="shared" si="55"/>
        <v>0</v>
      </c>
      <c r="AA216" s="139">
        <f t="shared" si="56"/>
        <v>0</v>
      </c>
      <c r="AB216" s="126"/>
      <c r="AC216" s="302"/>
      <c r="AD216" s="302"/>
      <c r="AF216" s="369">
        <f t="shared" si="63"/>
        <v>0</v>
      </c>
    </row>
    <row r="217" spans="1:32" s="22" customFormat="1" ht="24.75" customHeight="1" hidden="1" outlineLevel="1">
      <c r="A217" s="177">
        <v>214</v>
      </c>
      <c r="B217" s="334"/>
      <c r="C217" s="343"/>
      <c r="D217" s="343"/>
      <c r="E217" s="335"/>
      <c r="F217" s="336"/>
      <c r="G217" s="337"/>
      <c r="H217" s="338"/>
      <c r="I217" s="338"/>
      <c r="J217" s="339"/>
      <c r="K217" s="340">
        <f t="shared" si="49"/>
        <v>0</v>
      </c>
      <c r="L217" s="341">
        <f t="shared" si="57"/>
        <v>0</v>
      </c>
      <c r="M217" s="342">
        <f t="shared" si="58"/>
        <v>0</v>
      </c>
      <c r="N217" s="284" t="str">
        <f t="shared" si="50"/>
        <v/>
      </c>
      <c r="O217" s="280">
        <f t="shared" si="51"/>
        <v>0</v>
      </c>
      <c r="P217" s="279">
        <f t="shared" si="52"/>
        <v>0</v>
      </c>
      <c r="Q217" s="62">
        <f t="shared" si="59"/>
        <v>0</v>
      </c>
      <c r="R217" s="281" t="str">
        <f t="shared" si="60"/>
        <v/>
      </c>
      <c r="S217" s="276">
        <f t="shared" si="53"/>
        <v>0</v>
      </c>
      <c r="T217" s="101">
        <f t="shared" si="61"/>
        <v>0</v>
      </c>
      <c r="U217" s="122"/>
      <c r="V217" s="307"/>
      <c r="W217" s="131">
        <f t="shared" si="64"/>
        <v>0</v>
      </c>
      <c r="X217" s="62">
        <f t="shared" si="62"/>
        <v>0</v>
      </c>
      <c r="Y217" s="63" t="str">
        <f t="shared" si="54"/>
        <v/>
      </c>
      <c r="Z217" s="133">
        <f t="shared" si="55"/>
        <v>0</v>
      </c>
      <c r="AA217" s="139">
        <f t="shared" si="56"/>
        <v>0</v>
      </c>
      <c r="AB217" s="126"/>
      <c r="AC217" s="302"/>
      <c r="AD217" s="302"/>
      <c r="AF217" s="369">
        <f t="shared" si="63"/>
        <v>0</v>
      </c>
    </row>
    <row r="218" spans="1:32" s="22" customFormat="1" ht="24.75" customHeight="1" hidden="1" outlineLevel="1">
      <c r="A218" s="177">
        <v>215</v>
      </c>
      <c r="B218" s="334"/>
      <c r="C218" s="343"/>
      <c r="D218" s="343"/>
      <c r="E218" s="335"/>
      <c r="F218" s="336"/>
      <c r="G218" s="337"/>
      <c r="H218" s="338"/>
      <c r="I218" s="338"/>
      <c r="J218" s="339"/>
      <c r="K218" s="340">
        <f t="shared" si="49"/>
        <v>0</v>
      </c>
      <c r="L218" s="341">
        <f t="shared" si="57"/>
        <v>0</v>
      </c>
      <c r="M218" s="342">
        <f t="shared" si="58"/>
        <v>0</v>
      </c>
      <c r="N218" s="284" t="str">
        <f t="shared" si="50"/>
        <v/>
      </c>
      <c r="O218" s="280">
        <f t="shared" si="51"/>
        <v>0</v>
      </c>
      <c r="P218" s="279">
        <f t="shared" si="52"/>
        <v>0</v>
      </c>
      <c r="Q218" s="62">
        <f t="shared" si="59"/>
        <v>0</v>
      </c>
      <c r="R218" s="281" t="str">
        <f t="shared" si="60"/>
        <v/>
      </c>
      <c r="S218" s="276">
        <f t="shared" si="53"/>
        <v>0</v>
      </c>
      <c r="T218" s="101">
        <f t="shared" si="61"/>
        <v>0</v>
      </c>
      <c r="U218" s="122"/>
      <c r="V218" s="307"/>
      <c r="W218" s="131">
        <f t="shared" si="64"/>
        <v>0</v>
      </c>
      <c r="X218" s="62">
        <f t="shared" si="62"/>
        <v>0</v>
      </c>
      <c r="Y218" s="63" t="str">
        <f t="shared" si="54"/>
        <v/>
      </c>
      <c r="Z218" s="133">
        <f t="shared" si="55"/>
        <v>0</v>
      </c>
      <c r="AA218" s="139">
        <f t="shared" si="56"/>
        <v>0</v>
      </c>
      <c r="AB218" s="126"/>
      <c r="AC218" s="302"/>
      <c r="AD218" s="302"/>
      <c r="AF218" s="369">
        <f t="shared" si="63"/>
        <v>0</v>
      </c>
    </row>
    <row r="219" spans="1:32" s="22" customFormat="1" ht="24.75" customHeight="1" hidden="1" outlineLevel="1">
      <c r="A219" s="177">
        <v>216</v>
      </c>
      <c r="B219" s="334"/>
      <c r="C219" s="343"/>
      <c r="D219" s="343"/>
      <c r="E219" s="335"/>
      <c r="F219" s="336"/>
      <c r="G219" s="337"/>
      <c r="H219" s="338"/>
      <c r="I219" s="338"/>
      <c r="J219" s="339"/>
      <c r="K219" s="340">
        <f t="shared" si="49"/>
        <v>0</v>
      </c>
      <c r="L219" s="341">
        <f t="shared" si="57"/>
        <v>0</v>
      </c>
      <c r="M219" s="342">
        <f t="shared" si="58"/>
        <v>0</v>
      </c>
      <c r="N219" s="284" t="str">
        <f t="shared" si="50"/>
        <v/>
      </c>
      <c r="O219" s="280">
        <f t="shared" si="51"/>
        <v>0</v>
      </c>
      <c r="P219" s="279">
        <f t="shared" si="52"/>
        <v>0</v>
      </c>
      <c r="Q219" s="62">
        <f t="shared" si="59"/>
        <v>0</v>
      </c>
      <c r="R219" s="281" t="str">
        <f t="shared" si="60"/>
        <v/>
      </c>
      <c r="S219" s="276">
        <f t="shared" si="53"/>
        <v>0</v>
      </c>
      <c r="T219" s="101">
        <f t="shared" si="61"/>
        <v>0</v>
      </c>
      <c r="U219" s="122"/>
      <c r="V219" s="307"/>
      <c r="W219" s="131">
        <f t="shared" si="64"/>
        <v>0</v>
      </c>
      <c r="X219" s="62">
        <f t="shared" si="62"/>
        <v>0</v>
      </c>
      <c r="Y219" s="63" t="str">
        <f t="shared" si="54"/>
        <v/>
      </c>
      <c r="Z219" s="133">
        <f t="shared" si="55"/>
        <v>0</v>
      </c>
      <c r="AA219" s="139">
        <f t="shared" si="56"/>
        <v>0</v>
      </c>
      <c r="AB219" s="126"/>
      <c r="AC219" s="302"/>
      <c r="AD219" s="302"/>
      <c r="AF219" s="369">
        <f t="shared" si="63"/>
        <v>0</v>
      </c>
    </row>
    <row r="220" spans="1:32" s="22" customFormat="1" ht="24.75" customHeight="1" hidden="1" outlineLevel="1">
      <c r="A220" s="177">
        <v>217</v>
      </c>
      <c r="B220" s="334"/>
      <c r="C220" s="343"/>
      <c r="D220" s="343"/>
      <c r="E220" s="335"/>
      <c r="F220" s="336"/>
      <c r="G220" s="337"/>
      <c r="H220" s="338"/>
      <c r="I220" s="338"/>
      <c r="J220" s="339"/>
      <c r="K220" s="340">
        <f t="shared" si="49"/>
        <v>0</v>
      </c>
      <c r="L220" s="341">
        <f t="shared" si="57"/>
        <v>0</v>
      </c>
      <c r="M220" s="342">
        <f t="shared" si="58"/>
        <v>0</v>
      </c>
      <c r="N220" s="284" t="str">
        <f t="shared" si="50"/>
        <v/>
      </c>
      <c r="O220" s="280">
        <f t="shared" si="51"/>
        <v>0</v>
      </c>
      <c r="P220" s="279">
        <f t="shared" si="52"/>
        <v>0</v>
      </c>
      <c r="Q220" s="62">
        <f t="shared" si="59"/>
        <v>0</v>
      </c>
      <c r="R220" s="281" t="str">
        <f t="shared" si="60"/>
        <v/>
      </c>
      <c r="S220" s="276">
        <f t="shared" si="53"/>
        <v>0</v>
      </c>
      <c r="T220" s="101">
        <f t="shared" si="61"/>
        <v>0</v>
      </c>
      <c r="U220" s="122"/>
      <c r="V220" s="307"/>
      <c r="W220" s="131">
        <f t="shared" si="64"/>
        <v>0</v>
      </c>
      <c r="X220" s="62">
        <f t="shared" si="62"/>
        <v>0</v>
      </c>
      <c r="Y220" s="63" t="str">
        <f t="shared" si="54"/>
        <v/>
      </c>
      <c r="Z220" s="133">
        <f t="shared" si="55"/>
        <v>0</v>
      </c>
      <c r="AA220" s="139">
        <f t="shared" si="56"/>
        <v>0</v>
      </c>
      <c r="AB220" s="126"/>
      <c r="AC220" s="302"/>
      <c r="AD220" s="302"/>
      <c r="AF220" s="369">
        <f t="shared" si="63"/>
        <v>0</v>
      </c>
    </row>
    <row r="221" spans="1:32" s="22" customFormat="1" ht="24.75" customHeight="1" hidden="1" outlineLevel="1">
      <c r="A221" s="177">
        <v>218</v>
      </c>
      <c r="B221" s="334"/>
      <c r="C221" s="343"/>
      <c r="D221" s="343"/>
      <c r="E221" s="335"/>
      <c r="F221" s="336"/>
      <c r="G221" s="337"/>
      <c r="H221" s="338"/>
      <c r="I221" s="338"/>
      <c r="J221" s="339"/>
      <c r="K221" s="340">
        <f t="shared" si="49"/>
        <v>0</v>
      </c>
      <c r="L221" s="341">
        <f t="shared" si="57"/>
        <v>0</v>
      </c>
      <c r="M221" s="342">
        <f t="shared" si="58"/>
        <v>0</v>
      </c>
      <c r="N221" s="284" t="str">
        <f t="shared" si="50"/>
        <v/>
      </c>
      <c r="O221" s="280">
        <f t="shared" si="51"/>
        <v>0</v>
      </c>
      <c r="P221" s="279">
        <f t="shared" si="52"/>
        <v>0</v>
      </c>
      <c r="Q221" s="62">
        <f t="shared" si="59"/>
        <v>0</v>
      </c>
      <c r="R221" s="281" t="str">
        <f t="shared" si="60"/>
        <v/>
      </c>
      <c r="S221" s="276">
        <f t="shared" si="53"/>
        <v>0</v>
      </c>
      <c r="T221" s="101">
        <f t="shared" si="61"/>
        <v>0</v>
      </c>
      <c r="U221" s="122"/>
      <c r="V221" s="307"/>
      <c r="W221" s="131">
        <f t="shared" si="64"/>
        <v>0</v>
      </c>
      <c r="X221" s="62">
        <f t="shared" si="62"/>
        <v>0</v>
      </c>
      <c r="Y221" s="63" t="str">
        <f t="shared" si="54"/>
        <v/>
      </c>
      <c r="Z221" s="133">
        <f t="shared" si="55"/>
        <v>0</v>
      </c>
      <c r="AA221" s="139">
        <f t="shared" si="56"/>
        <v>0</v>
      </c>
      <c r="AB221" s="126"/>
      <c r="AC221" s="302"/>
      <c r="AD221" s="302"/>
      <c r="AF221" s="369">
        <f t="shared" si="63"/>
        <v>0</v>
      </c>
    </row>
    <row r="222" spans="1:32" s="22" customFormat="1" ht="24.75" customHeight="1" hidden="1" outlineLevel="1">
      <c r="A222" s="177">
        <v>219</v>
      </c>
      <c r="B222" s="334"/>
      <c r="C222" s="343"/>
      <c r="D222" s="343"/>
      <c r="E222" s="335"/>
      <c r="F222" s="336"/>
      <c r="G222" s="337"/>
      <c r="H222" s="338"/>
      <c r="I222" s="338"/>
      <c r="J222" s="339"/>
      <c r="K222" s="340">
        <f t="shared" si="49"/>
        <v>0</v>
      </c>
      <c r="L222" s="341">
        <f t="shared" si="57"/>
        <v>0</v>
      </c>
      <c r="M222" s="342">
        <f t="shared" si="58"/>
        <v>0</v>
      </c>
      <c r="N222" s="284" t="str">
        <f t="shared" si="50"/>
        <v/>
      </c>
      <c r="O222" s="280">
        <f t="shared" si="51"/>
        <v>0</v>
      </c>
      <c r="P222" s="279">
        <f t="shared" si="52"/>
        <v>0</v>
      </c>
      <c r="Q222" s="62">
        <f t="shared" si="59"/>
        <v>0</v>
      </c>
      <c r="R222" s="281" t="str">
        <f t="shared" si="60"/>
        <v/>
      </c>
      <c r="S222" s="276">
        <f t="shared" si="53"/>
        <v>0</v>
      </c>
      <c r="T222" s="101">
        <f t="shared" si="61"/>
        <v>0</v>
      </c>
      <c r="U222" s="122"/>
      <c r="V222" s="307"/>
      <c r="W222" s="131">
        <f t="shared" si="64"/>
        <v>0</v>
      </c>
      <c r="X222" s="62">
        <f t="shared" si="62"/>
        <v>0</v>
      </c>
      <c r="Y222" s="63" t="str">
        <f t="shared" si="54"/>
        <v/>
      </c>
      <c r="Z222" s="133">
        <f t="shared" si="55"/>
        <v>0</v>
      </c>
      <c r="AA222" s="139">
        <f t="shared" si="56"/>
        <v>0</v>
      </c>
      <c r="AB222" s="126"/>
      <c r="AC222" s="302"/>
      <c r="AD222" s="302"/>
      <c r="AF222" s="369">
        <f t="shared" si="63"/>
        <v>0</v>
      </c>
    </row>
    <row r="223" spans="1:32" s="22" customFormat="1" ht="24.75" customHeight="1" hidden="1" outlineLevel="1" thickBot="1">
      <c r="A223" s="178">
        <v>220</v>
      </c>
      <c r="B223" s="344"/>
      <c r="C223" s="345"/>
      <c r="D223" s="345"/>
      <c r="E223" s="335"/>
      <c r="F223" s="336"/>
      <c r="G223" s="337"/>
      <c r="H223" s="338"/>
      <c r="I223" s="338"/>
      <c r="J223" s="339"/>
      <c r="K223" s="340">
        <f t="shared" si="49"/>
        <v>0</v>
      </c>
      <c r="L223" s="341">
        <f t="shared" si="57"/>
        <v>0</v>
      </c>
      <c r="M223" s="342">
        <f t="shared" si="58"/>
        <v>0</v>
      </c>
      <c r="N223" s="284" t="str">
        <f t="shared" si="50"/>
        <v/>
      </c>
      <c r="O223" s="280">
        <f t="shared" si="51"/>
        <v>0</v>
      </c>
      <c r="P223" s="279">
        <f t="shared" si="52"/>
        <v>0</v>
      </c>
      <c r="Q223" s="62">
        <f t="shared" si="59"/>
        <v>0</v>
      </c>
      <c r="R223" s="281" t="str">
        <f t="shared" si="60"/>
        <v/>
      </c>
      <c r="S223" s="276">
        <f t="shared" si="53"/>
        <v>0</v>
      </c>
      <c r="T223" s="101">
        <f t="shared" si="61"/>
        <v>0</v>
      </c>
      <c r="U223" s="122"/>
      <c r="V223" s="307"/>
      <c r="W223" s="131">
        <f t="shared" si="64"/>
        <v>0</v>
      </c>
      <c r="X223" s="206">
        <f t="shared" si="62"/>
        <v>0</v>
      </c>
      <c r="Y223" s="63" t="str">
        <f t="shared" si="54"/>
        <v/>
      </c>
      <c r="Z223" s="133">
        <f t="shared" si="55"/>
        <v>0</v>
      </c>
      <c r="AA223" s="139">
        <f t="shared" si="56"/>
        <v>0</v>
      </c>
      <c r="AB223" s="126"/>
      <c r="AC223" s="302"/>
      <c r="AD223" s="302"/>
      <c r="AF223" s="369">
        <f t="shared" si="63"/>
        <v>0</v>
      </c>
    </row>
    <row r="224" spans="1:239" s="51" customFormat="1" ht="18.75" customHeight="1" collapsed="1">
      <c r="A224" s="50"/>
      <c r="B224" s="532" t="s">
        <v>35</v>
      </c>
      <c r="C224" s="533"/>
      <c r="D224" s="534"/>
      <c r="E224" s="534"/>
      <c r="F224" s="346">
        <f>SUM(F4:F223)</f>
        <v>101500</v>
      </c>
      <c r="G224" s="232">
        <f>SUM(G4:G223)</f>
        <v>23494</v>
      </c>
      <c r="H224" s="232"/>
      <c r="I224" s="232"/>
      <c r="J224" s="347"/>
      <c r="K224" s="441">
        <f>SUM(K4:K223)</f>
        <v>302115.20</v>
      </c>
      <c r="L224" s="348">
        <f>SUM(L4:L223)</f>
        <v>1.3333333333333335</v>
      </c>
      <c r="M224" s="347">
        <f>SUM(M4:M223)</f>
        <v>1114218</v>
      </c>
      <c r="N224" s="73"/>
      <c r="O224" s="73"/>
      <c r="P224" s="73"/>
      <c r="Q224" s="74">
        <f>SUM(Q4:Q223)</f>
        <v>55</v>
      </c>
      <c r="R224" s="81"/>
      <c r="S224" s="74">
        <f>SUM(S4:S223)</f>
        <v>302115.20</v>
      </c>
      <c r="T224" s="78">
        <f>SUM(T4:T223)</f>
        <v>1.3333333333333335</v>
      </c>
      <c r="U224" s="122"/>
      <c r="V224" s="307"/>
      <c r="W224" s="207">
        <f>IF($AA$2&gt;0,$AA$2*P224,P224)</f>
        <v>0</v>
      </c>
      <c r="X224" s="208">
        <f t="shared" si="62"/>
        <v>55</v>
      </c>
      <c r="Y224" s="209" t="str">
        <f>IF(AND($AA$2&gt;0,W224&gt;0),(IF(($AA$2*P224=W224),"קיצוץ אחיד","נימוק?")),(IF((W224-P224=0),"","נימוק?")))</f>
        <v/>
      </c>
      <c r="Z224" s="210">
        <f>SUM(Z4:Z223)</f>
        <v>302115.20</v>
      </c>
      <c r="AA224" s="211">
        <f>SUM(AA4:AA223)</f>
        <v>1.3333333333333335</v>
      </c>
      <c r="AB224" s="126"/>
      <c r="AC224" s="302"/>
      <c r="AD224" s="302"/>
      <c r="AE224" s="22"/>
      <c r="AF224" s="370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  <c r="AU224" s="22"/>
      <c r="AV224" s="22"/>
      <c r="AW224" s="22"/>
      <c r="AX224" s="22"/>
      <c r="AY224" s="22"/>
      <c r="AZ224" s="22"/>
      <c r="BA224" s="22"/>
      <c r="BB224" s="22"/>
      <c r="BC224" s="22"/>
      <c r="BD224" s="22"/>
      <c r="BE224" s="22"/>
      <c r="BF224" s="22"/>
      <c r="BG224" s="22"/>
      <c r="BH224" s="22"/>
      <c r="BI224" s="22"/>
      <c r="BJ224" s="22"/>
      <c r="BK224" s="22"/>
      <c r="BL224" s="22"/>
      <c r="BM224" s="22"/>
      <c r="BN224" s="22"/>
      <c r="BO224" s="22"/>
      <c r="BP224" s="22"/>
      <c r="BQ224" s="22"/>
      <c r="BR224" s="22"/>
      <c r="BS224" s="22"/>
      <c r="BT224" s="22"/>
      <c r="BU224" s="22"/>
      <c r="BV224" s="22"/>
      <c r="BW224" s="22"/>
      <c r="BX224" s="22"/>
      <c r="BY224" s="22"/>
      <c r="BZ224" s="22"/>
      <c r="CA224" s="22"/>
      <c r="CB224" s="22"/>
      <c r="CC224" s="22"/>
      <c r="CD224" s="22"/>
      <c r="CE224" s="22"/>
      <c r="CF224" s="22"/>
      <c r="CG224" s="22"/>
      <c r="CH224" s="22"/>
      <c r="CI224" s="22"/>
      <c r="CJ224" s="22"/>
      <c r="CK224" s="22"/>
      <c r="CL224" s="22"/>
      <c r="CM224" s="22"/>
      <c r="CN224" s="22"/>
      <c r="CO224" s="22"/>
      <c r="CP224" s="22"/>
      <c r="CQ224" s="22"/>
      <c r="CR224" s="22"/>
      <c r="CS224" s="22"/>
      <c r="CT224" s="22"/>
      <c r="CU224" s="22"/>
      <c r="CV224" s="22"/>
      <c r="CW224" s="22"/>
      <c r="CX224" s="22"/>
      <c r="CY224" s="22"/>
      <c r="CZ224" s="22"/>
      <c r="DA224" s="22"/>
      <c r="DB224" s="22"/>
      <c r="DC224" s="22"/>
      <c r="DD224" s="22"/>
      <c r="DE224" s="22"/>
      <c r="DF224" s="22"/>
      <c r="DG224" s="22"/>
      <c r="DH224" s="22"/>
      <c r="DI224" s="22"/>
      <c r="DJ224" s="22"/>
      <c r="DK224" s="22"/>
      <c r="DL224" s="22"/>
      <c r="DM224" s="22"/>
      <c r="DN224" s="22"/>
      <c r="DO224" s="22"/>
      <c r="DP224" s="22"/>
      <c r="DQ224" s="22"/>
      <c r="DR224" s="22"/>
      <c r="DS224" s="22"/>
      <c r="DT224" s="22"/>
      <c r="DU224" s="22"/>
      <c r="DV224" s="22"/>
      <c r="DW224" s="22"/>
      <c r="DX224" s="22"/>
      <c r="DY224" s="22"/>
      <c r="DZ224" s="22"/>
      <c r="EA224" s="22"/>
      <c r="EB224" s="22"/>
      <c r="EC224" s="22"/>
      <c r="ED224" s="22"/>
      <c r="EE224" s="22"/>
      <c r="EF224" s="22"/>
      <c r="EG224" s="22"/>
      <c r="EH224" s="22"/>
      <c r="EI224" s="22"/>
      <c r="EJ224" s="22"/>
      <c r="EK224" s="22"/>
      <c r="EL224" s="22"/>
      <c r="EM224" s="22"/>
      <c r="EN224" s="22"/>
      <c r="EO224" s="22"/>
      <c r="EP224" s="22"/>
      <c r="EQ224" s="22"/>
      <c r="ER224" s="22"/>
      <c r="ES224" s="22"/>
      <c r="ET224" s="22"/>
      <c r="EU224" s="22"/>
      <c r="EV224" s="22"/>
      <c r="EW224" s="22"/>
      <c r="EX224" s="22"/>
      <c r="EY224" s="22"/>
      <c r="EZ224" s="22"/>
      <c r="FA224" s="22"/>
      <c r="FB224" s="22"/>
      <c r="FC224" s="22"/>
      <c r="FD224" s="22"/>
      <c r="FE224" s="22"/>
      <c r="FF224" s="22"/>
      <c r="FG224" s="22"/>
      <c r="FH224" s="22"/>
      <c r="FI224" s="22"/>
      <c r="FJ224" s="22"/>
      <c r="FK224" s="22"/>
      <c r="FL224" s="22"/>
      <c r="FM224" s="22"/>
      <c r="FN224" s="22"/>
      <c r="FO224" s="22"/>
      <c r="FP224" s="22"/>
      <c r="FQ224" s="22"/>
      <c r="FR224" s="22"/>
      <c r="FS224" s="22"/>
      <c r="FT224" s="22"/>
      <c r="FU224" s="22"/>
      <c r="FV224" s="22"/>
      <c r="FW224" s="22"/>
      <c r="FX224" s="22"/>
      <c r="FY224" s="22"/>
      <c r="FZ224" s="22"/>
      <c r="GA224" s="22"/>
      <c r="GB224" s="22"/>
      <c r="GC224" s="22"/>
      <c r="GD224" s="22"/>
      <c r="GE224" s="22"/>
      <c r="GF224" s="22"/>
      <c r="GG224" s="22"/>
      <c r="GH224" s="22"/>
      <c r="GI224" s="22"/>
      <c r="GJ224" s="22"/>
      <c r="GK224" s="22"/>
      <c r="GL224" s="22"/>
      <c r="GM224" s="22"/>
      <c r="GN224" s="22"/>
      <c r="GO224" s="22"/>
      <c r="GP224" s="22"/>
      <c r="GQ224" s="22"/>
      <c r="GR224" s="22"/>
      <c r="GS224" s="22"/>
      <c r="GT224" s="22"/>
      <c r="GU224" s="22"/>
      <c r="GV224" s="22"/>
      <c r="GW224" s="22"/>
      <c r="GX224" s="22"/>
      <c r="GY224" s="22"/>
      <c r="GZ224" s="22"/>
      <c r="HA224" s="22"/>
      <c r="HB224" s="22"/>
      <c r="HC224" s="22"/>
      <c r="HD224" s="22"/>
      <c r="HE224" s="22"/>
      <c r="HF224" s="22"/>
      <c r="HG224" s="22"/>
      <c r="HH224" s="22"/>
      <c r="HI224" s="22"/>
      <c r="HJ224" s="22"/>
      <c r="HK224" s="22"/>
      <c r="HL224" s="22"/>
      <c r="HM224" s="22"/>
      <c r="HN224" s="22"/>
      <c r="HO224" s="22"/>
      <c r="HP224" s="22"/>
      <c r="HQ224" s="22"/>
      <c r="HR224" s="22"/>
      <c r="HS224" s="22"/>
      <c r="HT224" s="22"/>
      <c r="HU224" s="22"/>
      <c r="HV224" s="22"/>
      <c r="HW224" s="22"/>
      <c r="HX224" s="22"/>
      <c r="HY224" s="22"/>
      <c r="HZ224" s="22"/>
      <c r="IA224" s="22"/>
      <c r="IB224" s="22"/>
      <c r="IC224" s="22"/>
      <c r="ID224" s="22"/>
      <c r="IE224" s="22"/>
    </row>
    <row r="225" spans="1:239" s="51" customFormat="1" ht="18.75" customHeight="1">
      <c r="A225" s="52"/>
      <c r="B225" s="535" t="s">
        <v>36</v>
      </c>
      <c r="C225" s="536"/>
      <c r="D225" s="349"/>
      <c r="E225" s="350">
        <f>+C252</f>
        <v>0.20</v>
      </c>
      <c r="F225" s="351">
        <f>SUMIF($E$4:$E$223,"&lt;&gt;99",F4:F223)*$E$225</f>
        <v>20300</v>
      </c>
      <c r="G225" s="351">
        <f>SUMIF($E$4:$E$223,"&lt;&gt;99",G4:G223)*$E$225</f>
        <v>4698.80</v>
      </c>
      <c r="H225" s="352"/>
      <c r="I225" s="352"/>
      <c r="J225" s="353"/>
      <c r="K225" s="351">
        <f>SUMIF($E$4:$E$223,"&lt;&gt;99",K4:K223)*$E$225</f>
        <v>60423.040000000008</v>
      </c>
      <c r="L225" s="354"/>
      <c r="M225" s="351">
        <f>SUMIF($E$4:$E$223,"&lt;&gt;99",M4:M223)*$E$225</f>
        <v>222843.60</v>
      </c>
      <c r="N225" s="75"/>
      <c r="O225" s="75"/>
      <c r="P225" s="75"/>
      <c r="Q225" s="82"/>
      <c r="R225" s="72"/>
      <c r="S225" s="72">
        <f>SUMIF($E$4:$E$223,"&lt;&gt;99",S4:S223)*$E$225</f>
        <v>60423.040000000008</v>
      </c>
      <c r="T225" s="79"/>
      <c r="U225" s="122"/>
      <c r="V225" s="307"/>
      <c r="W225" s="131">
        <f>IF($AA$2&gt;0,$AA$2*P225,P225)</f>
        <v>0</v>
      </c>
      <c r="X225" s="62">
        <f t="shared" si="62"/>
        <v>0</v>
      </c>
      <c r="Y225" s="63" t="str">
        <f>IF(AND($AA$2&gt;0,W225&gt;0),(IF(($AA$2*P225=W225),"קיצוץ אחיד","נימוק?")),(IF((W225-P225=0),"","נימוק?")))</f>
        <v/>
      </c>
      <c r="Z225" s="460">
        <f>SUMIF($E$4:$E$223,"&lt;&gt;99",Z4:Z223)*$E$225</f>
        <v>60423.040000000008</v>
      </c>
      <c r="AA225" s="212"/>
      <c r="AB225" s="126"/>
      <c r="AC225" s="302"/>
      <c r="AD225" s="302"/>
      <c r="AE225" s="22"/>
      <c r="AF225" s="370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  <c r="AU225" s="22"/>
      <c r="AV225" s="22"/>
      <c r="AW225" s="22"/>
      <c r="AX225" s="22"/>
      <c r="AY225" s="22"/>
      <c r="AZ225" s="22"/>
      <c r="BA225" s="22"/>
      <c r="BB225" s="22"/>
      <c r="BC225" s="22"/>
      <c r="BD225" s="22"/>
      <c r="BE225" s="22"/>
      <c r="BF225" s="22"/>
      <c r="BG225" s="22"/>
      <c r="BH225" s="22"/>
      <c r="BI225" s="22"/>
      <c r="BJ225" s="22"/>
      <c r="BK225" s="22"/>
      <c r="BL225" s="22"/>
      <c r="BM225" s="22"/>
      <c r="BN225" s="22"/>
      <c r="BO225" s="22"/>
      <c r="BP225" s="22"/>
      <c r="BQ225" s="22"/>
      <c r="BR225" s="22"/>
      <c r="BS225" s="22"/>
      <c r="BT225" s="22"/>
      <c r="BU225" s="22"/>
      <c r="BV225" s="22"/>
      <c r="BW225" s="22"/>
      <c r="BX225" s="22"/>
      <c r="BY225" s="22"/>
      <c r="BZ225" s="22"/>
      <c r="CA225" s="22"/>
      <c r="CB225" s="22"/>
      <c r="CC225" s="22"/>
      <c r="CD225" s="22"/>
      <c r="CE225" s="22"/>
      <c r="CF225" s="22"/>
      <c r="CG225" s="22"/>
      <c r="CH225" s="22"/>
      <c r="CI225" s="22"/>
      <c r="CJ225" s="22"/>
      <c r="CK225" s="22"/>
      <c r="CL225" s="22"/>
      <c r="CM225" s="22"/>
      <c r="CN225" s="22"/>
      <c r="CO225" s="22"/>
      <c r="CP225" s="22"/>
      <c r="CQ225" s="22"/>
      <c r="CR225" s="22"/>
      <c r="CS225" s="22"/>
      <c r="CT225" s="22"/>
      <c r="CU225" s="22"/>
      <c r="CV225" s="22"/>
      <c r="CW225" s="22"/>
      <c r="CX225" s="22"/>
      <c r="CY225" s="22"/>
      <c r="CZ225" s="22"/>
      <c r="DA225" s="22"/>
      <c r="DB225" s="22"/>
      <c r="DC225" s="22"/>
      <c r="DD225" s="22"/>
      <c r="DE225" s="22"/>
      <c r="DF225" s="22"/>
      <c r="DG225" s="22"/>
      <c r="DH225" s="22"/>
      <c r="DI225" s="22"/>
      <c r="DJ225" s="22"/>
      <c r="DK225" s="22"/>
      <c r="DL225" s="22"/>
      <c r="DM225" s="22"/>
      <c r="DN225" s="22"/>
      <c r="DO225" s="22"/>
      <c r="DP225" s="22"/>
      <c r="DQ225" s="22"/>
      <c r="DR225" s="22"/>
      <c r="DS225" s="22"/>
      <c r="DT225" s="22"/>
      <c r="DU225" s="22"/>
      <c r="DV225" s="22"/>
      <c r="DW225" s="22"/>
      <c r="DX225" s="22"/>
      <c r="DY225" s="22"/>
      <c r="DZ225" s="22"/>
      <c r="EA225" s="22"/>
      <c r="EB225" s="22"/>
      <c r="EC225" s="22"/>
      <c r="ED225" s="22"/>
      <c r="EE225" s="22"/>
      <c r="EF225" s="22"/>
      <c r="EG225" s="22"/>
      <c r="EH225" s="22"/>
      <c r="EI225" s="22"/>
      <c r="EJ225" s="22"/>
      <c r="EK225" s="22"/>
      <c r="EL225" s="22"/>
      <c r="EM225" s="22"/>
      <c r="EN225" s="22"/>
      <c r="EO225" s="22"/>
      <c r="EP225" s="22"/>
      <c r="EQ225" s="22"/>
      <c r="ER225" s="22"/>
      <c r="ES225" s="22"/>
      <c r="ET225" s="22"/>
      <c r="EU225" s="22"/>
      <c r="EV225" s="22"/>
      <c r="EW225" s="22"/>
      <c r="EX225" s="22"/>
      <c r="EY225" s="22"/>
      <c r="EZ225" s="22"/>
      <c r="FA225" s="22"/>
      <c r="FB225" s="22"/>
      <c r="FC225" s="22"/>
      <c r="FD225" s="22"/>
      <c r="FE225" s="22"/>
      <c r="FF225" s="22"/>
      <c r="FG225" s="22"/>
      <c r="FH225" s="22"/>
      <c r="FI225" s="22"/>
      <c r="FJ225" s="22"/>
      <c r="FK225" s="22"/>
      <c r="FL225" s="22"/>
      <c r="FM225" s="22"/>
      <c r="FN225" s="22"/>
      <c r="FO225" s="22"/>
      <c r="FP225" s="22"/>
      <c r="FQ225" s="22"/>
      <c r="FR225" s="22"/>
      <c r="FS225" s="22"/>
      <c r="FT225" s="22"/>
      <c r="FU225" s="22"/>
      <c r="FV225" s="22"/>
      <c r="FW225" s="22"/>
      <c r="FX225" s="22"/>
      <c r="FY225" s="22"/>
      <c r="FZ225" s="22"/>
      <c r="GA225" s="22"/>
      <c r="GB225" s="22"/>
      <c r="GC225" s="22"/>
      <c r="GD225" s="22"/>
      <c r="GE225" s="22"/>
      <c r="GF225" s="22"/>
      <c r="GG225" s="22"/>
      <c r="GH225" s="22"/>
      <c r="GI225" s="22"/>
      <c r="GJ225" s="22"/>
      <c r="GK225" s="22"/>
      <c r="GL225" s="22"/>
      <c r="GM225" s="22"/>
      <c r="GN225" s="22"/>
      <c r="GO225" s="22"/>
      <c r="GP225" s="22"/>
      <c r="GQ225" s="22"/>
      <c r="GR225" s="22"/>
      <c r="GS225" s="22"/>
      <c r="GT225" s="22"/>
      <c r="GU225" s="22"/>
      <c r="GV225" s="22"/>
      <c r="GW225" s="22"/>
      <c r="GX225" s="22"/>
      <c r="GY225" s="22"/>
      <c r="GZ225" s="22"/>
      <c r="HA225" s="22"/>
      <c r="HB225" s="22"/>
      <c r="HC225" s="22"/>
      <c r="HD225" s="22"/>
      <c r="HE225" s="22"/>
      <c r="HF225" s="22"/>
      <c r="HG225" s="22"/>
      <c r="HH225" s="22"/>
      <c r="HI225" s="22"/>
      <c r="HJ225" s="22"/>
      <c r="HK225" s="22"/>
      <c r="HL225" s="22"/>
      <c r="HM225" s="22"/>
      <c r="HN225" s="22"/>
      <c r="HO225" s="22"/>
      <c r="HP225" s="22"/>
      <c r="HQ225" s="22"/>
      <c r="HR225" s="22"/>
      <c r="HS225" s="22"/>
      <c r="HT225" s="22"/>
      <c r="HU225" s="22"/>
      <c r="HV225" s="22"/>
      <c r="HW225" s="22"/>
      <c r="HX225" s="22"/>
      <c r="HY225" s="22"/>
      <c r="HZ225" s="22"/>
      <c r="IA225" s="22"/>
      <c r="IB225" s="22"/>
      <c r="IC225" s="22"/>
      <c r="ID225" s="22"/>
      <c r="IE225" s="22"/>
    </row>
    <row r="226" spans="1:32" s="22" customFormat="1" ht="18.75" customHeight="1" thickBot="1">
      <c r="A226" s="53"/>
      <c r="B226" s="541" t="s">
        <v>34</v>
      </c>
      <c r="C226" s="542"/>
      <c r="D226" s="543"/>
      <c r="E226" s="543"/>
      <c r="F226" s="355">
        <f>F224+F225</f>
        <v>121800</v>
      </c>
      <c r="G226" s="356">
        <f>G224+G225</f>
        <v>28192.80</v>
      </c>
      <c r="H226" s="356"/>
      <c r="I226" s="356"/>
      <c r="J226" s="357"/>
      <c r="K226" s="357">
        <f>K224+K225</f>
        <v>362538.24</v>
      </c>
      <c r="L226" s="358">
        <f>L224+L225</f>
        <v>1.3333333333333335</v>
      </c>
      <c r="M226" s="357">
        <f>M224+M225</f>
        <v>1337061.6000000001</v>
      </c>
      <c r="N226" s="76"/>
      <c r="O226" s="76"/>
      <c r="P226" s="76"/>
      <c r="Q226" s="77">
        <f>Q224+Q225</f>
        <v>55</v>
      </c>
      <c r="R226" s="77"/>
      <c r="S226" s="77">
        <f>S224+S225</f>
        <v>362538.24</v>
      </c>
      <c r="T226" s="80">
        <f>T224+T225</f>
        <v>1.3333333333333335</v>
      </c>
      <c r="U226" s="123"/>
      <c r="V226" s="308"/>
      <c r="W226" s="147">
        <f>IF($AA$2&gt;0,$AA$2*P226,P226)</f>
        <v>0</v>
      </c>
      <c r="X226" s="148">
        <f t="shared" si="62"/>
        <v>55</v>
      </c>
      <c r="Y226" s="149" t="str">
        <f>IF(AND($AA$2&gt;0,W226&gt;0),(IF(($AA$2*P226=W226),"קיצוץ אחיד","נימוק?")),(IF((W226-P226=0),"","נימוק?")))</f>
        <v/>
      </c>
      <c r="Z226" s="213">
        <f>Z224+Z225</f>
        <v>362538.24</v>
      </c>
      <c r="AA226" s="214">
        <f>AA224+AA225</f>
        <v>1.3333333333333335</v>
      </c>
      <c r="AB226" s="127"/>
      <c r="AC226" s="302"/>
      <c r="AD226" s="302"/>
      <c r="AF226" s="370"/>
    </row>
    <row r="227" spans="2:32" ht="13">
      <c r="B227" s="38"/>
      <c r="C227" s="54"/>
      <c r="D227" s="54"/>
      <c r="E227" s="54"/>
      <c r="F227" s="54"/>
      <c r="G227" s="54"/>
      <c r="H227" s="54"/>
      <c r="I227" s="54"/>
      <c r="J227" s="54"/>
      <c r="AF227" s="364"/>
    </row>
    <row r="228" spans="1:32" ht="25.5" customHeight="1">
      <c r="A228" s="55"/>
      <c r="B228" s="531"/>
      <c r="C228" s="531"/>
      <c r="D228" s="104"/>
      <c r="E228" s="93"/>
      <c r="F228" s="93"/>
      <c r="G228" s="93"/>
      <c r="H228" s="93"/>
      <c r="I228" s="93"/>
      <c r="J228" s="93"/>
      <c r="AF228" s="364"/>
    </row>
    <row r="229" spans="32:32" ht="24" customHeight="1">
      <c r="AF229" s="364"/>
    </row>
    <row r="230" spans="1:32" ht="15.5">
      <c r="A230" s="545" t="s">
        <v>40</v>
      </c>
      <c r="B230" s="546"/>
      <c r="C230" s="546"/>
      <c r="D230" s="546"/>
      <c r="E230" s="546"/>
      <c r="F230" s="546"/>
      <c r="G230" s="546"/>
      <c r="AF230" s="364"/>
    </row>
    <row r="231" spans="1:32" s="267" customFormat="1" ht="31.75" customHeight="1">
      <c r="A231" s="269" t="s">
        <v>12</v>
      </c>
      <c r="B231" s="269" t="s">
        <v>13</v>
      </c>
      <c r="C231" s="549" t="s">
        <v>149</v>
      </c>
      <c r="D231" s="550"/>
      <c r="E231" s="547" t="s">
        <v>150</v>
      </c>
      <c r="F231" s="547"/>
      <c r="G231" s="547"/>
      <c r="AC231" s="303"/>
      <c r="AD231" s="303"/>
      <c r="AF231" s="371"/>
    </row>
    <row r="232" spans="1:32" ht="15.5">
      <c r="A232" s="270">
        <v>1</v>
      </c>
      <c r="B232" s="269" t="s">
        <v>14</v>
      </c>
      <c r="C232" s="537">
        <v>30000</v>
      </c>
      <c r="D232" s="538"/>
      <c r="E232" s="530">
        <v>1</v>
      </c>
      <c r="F232" s="530"/>
      <c r="G232" s="530"/>
      <c r="AF232" s="364"/>
    </row>
    <row r="233" spans="1:32" ht="15.5">
      <c r="A233" s="270">
        <v>2</v>
      </c>
      <c r="B233" s="270" t="s">
        <v>147</v>
      </c>
      <c r="C233" s="537">
        <v>30000</v>
      </c>
      <c r="D233" s="538"/>
      <c r="E233" s="530">
        <v>1</v>
      </c>
      <c r="F233" s="530"/>
      <c r="G233" s="530"/>
      <c r="H233" s="461" t="s">
        <v>230</v>
      </c>
      <c r="AF233" s="364"/>
    </row>
    <row r="234" spans="1:32" ht="15.5">
      <c r="A234" s="270">
        <v>3</v>
      </c>
      <c r="B234" s="270" t="s">
        <v>145</v>
      </c>
      <c r="C234" s="537">
        <v>35000</v>
      </c>
      <c r="D234" s="538"/>
      <c r="E234" s="548">
        <v>0.50</v>
      </c>
      <c r="F234" s="548"/>
      <c r="G234" s="548"/>
      <c r="AF234" s="364"/>
    </row>
    <row r="235" spans="1:32" ht="15.5">
      <c r="A235" s="270">
        <v>4</v>
      </c>
      <c r="B235" s="270" t="s">
        <v>148</v>
      </c>
      <c r="C235" s="537">
        <v>35000</v>
      </c>
      <c r="D235" s="538"/>
      <c r="E235" s="548">
        <v>0.75</v>
      </c>
      <c r="F235" s="548"/>
      <c r="G235" s="548"/>
      <c r="AF235" s="364"/>
    </row>
    <row r="236" spans="1:32" ht="15.5">
      <c r="A236" s="270">
        <v>5</v>
      </c>
      <c r="B236" s="269" t="s">
        <v>146</v>
      </c>
      <c r="C236" s="537">
        <v>30000</v>
      </c>
      <c r="D236" s="538"/>
      <c r="E236" s="530">
        <v>1</v>
      </c>
      <c r="F236" s="530"/>
      <c r="G236" s="530"/>
      <c r="AF236" s="364"/>
    </row>
    <row r="237" spans="1:32" ht="15.5">
      <c r="A237" s="270">
        <v>6</v>
      </c>
      <c r="B237" s="269" t="s">
        <v>23</v>
      </c>
      <c r="C237" s="537">
        <v>30000</v>
      </c>
      <c r="D237" s="538"/>
      <c r="E237" s="548">
        <v>0.3333333</v>
      </c>
      <c r="F237" s="548"/>
      <c r="G237" s="548"/>
      <c r="AF237" s="364"/>
    </row>
    <row r="238" spans="1:32" ht="15.5">
      <c r="A238" s="270">
        <v>7</v>
      </c>
      <c r="B238" s="269" t="s">
        <v>28</v>
      </c>
      <c r="C238" s="539">
        <v>6000</v>
      </c>
      <c r="D238" s="540"/>
      <c r="E238" s="530">
        <v>1</v>
      </c>
      <c r="F238" s="530"/>
      <c r="G238" s="530"/>
      <c r="AF238" s="364"/>
    </row>
    <row r="239" spans="1:32" ht="15.5">
      <c r="A239" s="270">
        <v>8</v>
      </c>
      <c r="B239" s="269" t="s">
        <v>178</v>
      </c>
      <c r="C239" s="539">
        <v>42000</v>
      </c>
      <c r="D239" s="540"/>
      <c r="E239" s="530">
        <v>1</v>
      </c>
      <c r="F239" s="530"/>
      <c r="G239" s="530"/>
      <c r="AF239" s="364"/>
    </row>
    <row r="240" spans="1:32" ht="15.5">
      <c r="A240" s="457">
        <v>9</v>
      </c>
      <c r="B240" s="462" t="s">
        <v>247</v>
      </c>
      <c r="C240" s="539">
        <v>35000</v>
      </c>
      <c r="D240" s="540"/>
      <c r="E240" s="530">
        <v>1</v>
      </c>
      <c r="F240" s="530"/>
      <c r="G240" s="530"/>
      <c r="AF240" s="364"/>
    </row>
    <row r="241" spans="1:32" ht="15.5">
      <c r="A241" s="457">
        <v>10</v>
      </c>
      <c r="B241" s="462" t="s">
        <v>226</v>
      </c>
      <c r="C241" s="539">
        <v>19000</v>
      </c>
      <c r="D241" s="540"/>
      <c r="E241" s="530">
        <v>1</v>
      </c>
      <c r="F241" s="530"/>
      <c r="G241" s="530"/>
      <c r="AF241" s="364"/>
    </row>
    <row r="242" spans="2:32" ht="18.75" customHeight="1">
      <c r="B242" s="272" t="s">
        <v>155</v>
      </c>
      <c r="C242" s="271"/>
      <c r="D242" s="271"/>
      <c r="E242" s="271"/>
      <c r="F242" s="271"/>
      <c r="G242" s="271"/>
      <c r="I242" s="266"/>
      <c r="J242" s="266"/>
      <c r="AF242" s="364"/>
    </row>
    <row r="243" spans="2:32" ht="15.75" customHeight="1">
      <c r="B243" s="544" t="s">
        <v>163</v>
      </c>
      <c r="C243" s="544"/>
      <c r="D243" s="544"/>
      <c r="E243" s="544"/>
      <c r="F243" s="544"/>
      <c r="G243" s="544"/>
      <c r="H243" s="544"/>
      <c r="I243" s="266"/>
      <c r="J243" s="266"/>
      <c r="AF243" s="364"/>
    </row>
    <row r="244" spans="2:32" ht="16.5" customHeight="1">
      <c r="B244" s="544"/>
      <c r="C244" s="544"/>
      <c r="D244" s="544"/>
      <c r="E244" s="544"/>
      <c r="F244" s="544"/>
      <c r="G244" s="544"/>
      <c r="H244" s="544"/>
      <c r="I244" s="268"/>
      <c r="AF244" s="364"/>
    </row>
    <row r="245" spans="2:32" ht="16.5" customHeight="1">
      <c r="B245" s="544" t="s">
        <v>156</v>
      </c>
      <c r="C245" s="544"/>
      <c r="D245" s="544"/>
      <c r="E245" s="544"/>
      <c r="F245" s="544"/>
      <c r="G245" s="544"/>
      <c r="H245" s="544"/>
      <c r="AF245" s="364"/>
    </row>
    <row r="246" spans="2:32" ht="13">
      <c r="B246" s="544"/>
      <c r="C246" s="544"/>
      <c r="D246" s="544"/>
      <c r="E246" s="544"/>
      <c r="F246" s="544"/>
      <c r="G246" s="544"/>
      <c r="H246" s="544"/>
      <c r="AF246" s="364"/>
    </row>
    <row r="247" spans="32:32" ht="13">
      <c r="AF247" s="364"/>
    </row>
    <row r="248" spans="32:32" ht="13" hidden="1">
      <c r="AF248" s="364"/>
    </row>
    <row r="249" spans="32:32" ht="13" hidden="1">
      <c r="AF249" s="364"/>
    </row>
    <row r="250" spans="32:32" ht="13" hidden="1">
      <c r="AF250" s="364"/>
    </row>
    <row r="251" spans="1:32" ht="13" hidden="1">
      <c r="A251" s="469">
        <f>+'ראשי-פרטים כלליים וריכוז הוצאות'!C117</f>
        <v>7</v>
      </c>
      <c r="AF251" s="364"/>
    </row>
    <row r="252" spans="1:32" ht="13" hidden="1">
      <c r="A252">
        <f>VLOOKUP(+'ראשי-פרטים כלליים וריכוז הוצאות'!C117,'ראשי-פרטים כלליים וריכוז הוצאות'!$F$116:$L$128,3,0)</f>
        <v>1</v>
      </c>
      <c r="B252" s="15">
        <f>+'ראשי-פרטים כלליים וריכוז הוצאות'!C117</f>
        <v>7</v>
      </c>
      <c r="C252" s="15">
        <f>IF(AND(B253&lt;=10,B253&lt;&gt;0,(TODAY()-'ראשי-פרטים כלליים וריכוז הוצאות'!$D$10)/365&lt;=3,$B$252=2),0.25,IF(B252=6,0,0.2))</f>
        <v>0.20</v>
      </c>
      <c r="AF252" s="364"/>
    </row>
    <row r="253" spans="2:32" ht="13" hidden="1">
      <c r="B253" s="15">
        <f>+'ראשי-פרטים כלליים וריכוז הוצאות'!F12</f>
        <v>55</v>
      </c>
      <c r="C253" s="360">
        <f>IF(OR(B252=2,B252=4),24,IF(B252=3,36,12))</f>
        <v>12</v>
      </c>
      <c r="AF253" s="364"/>
    </row>
    <row r="254" spans="32:32" ht="13" hidden="1">
      <c r="AF254" s="364"/>
    </row>
    <row r="255" spans="32:32" ht="13" hidden="1">
      <c r="AF255" s="364"/>
    </row>
    <row r="256" spans="32:32" ht="13">
      <c r="AF256" s="364"/>
    </row>
    <row r="257" spans="1:32" ht="13">
      <c r="A257" s="476">
        <f>VLOOKUP(+'ראשי-פרטים כלליים וריכוז הוצאות'!C117,'ראשי-פרטים כלליים וריכוז הוצאות'!$F$116:$L$128,2,0)</f>
        <v>1</v>
      </c>
      <c r="AF257" s="364"/>
    </row>
    <row r="258" spans="32:32" ht="13">
      <c r="AF258" s="364"/>
    </row>
    <row r="259" spans="32:32" ht="13">
      <c r="AF259" s="364"/>
    </row>
    <row r="260" spans="3:32" ht="13">
      <c r="C260" s="361"/>
      <c r="AF260" s="364"/>
    </row>
    <row r="261" spans="32:32" ht="13">
      <c r="AF261" s="364"/>
    </row>
    <row r="262" spans="32:32" ht="13">
      <c r="AF262" s="364"/>
    </row>
    <row r="263" spans="32:32" ht="13">
      <c r="AF263" s="364"/>
    </row>
    <row r="264" spans="32:32" ht="13">
      <c r="AF264" s="364"/>
    </row>
    <row r="265" spans="32:32" ht="13">
      <c r="AF265" s="364"/>
    </row>
    <row r="266" spans="32:32" ht="13">
      <c r="AF266" s="364"/>
    </row>
    <row r="267" spans="32:32" ht="13">
      <c r="AF267" s="364"/>
    </row>
    <row r="268" spans="32:32" ht="13">
      <c r="AF268" s="364"/>
    </row>
    <row r="269" spans="32:32" ht="13">
      <c r="AF269" s="364"/>
    </row>
    <row r="270" spans="32:32" ht="13">
      <c r="AF270" s="364"/>
    </row>
    <row r="271" spans="32:32" ht="13">
      <c r="AF271" s="364"/>
    </row>
    <row r="272" spans="32:32" ht="13">
      <c r="AF272" s="364"/>
    </row>
    <row r="273" spans="32:32" ht="13">
      <c r="AF273" s="364"/>
    </row>
    <row r="274" spans="32:32" ht="13">
      <c r="AF274" s="364"/>
    </row>
    <row r="275" spans="32:32" ht="13">
      <c r="AF275" s="364"/>
    </row>
    <row r="276" spans="32:32" ht="13">
      <c r="AF276" s="364"/>
    </row>
    <row r="277" spans="32:32" ht="13">
      <c r="AF277" s="364"/>
    </row>
    <row r="278" spans="32:32" ht="13">
      <c r="AF278" s="364"/>
    </row>
    <row r="279" spans="32:32" ht="13">
      <c r="AF279" s="364"/>
    </row>
    <row r="280" spans="32:32" ht="13">
      <c r="AF280" s="364"/>
    </row>
    <row r="281" spans="32:32" ht="13">
      <c r="AF281" s="364"/>
    </row>
    <row r="282" spans="32:32" ht="13">
      <c r="AF282" s="364"/>
    </row>
    <row r="283" spans="32:32" ht="13">
      <c r="AF283" s="364"/>
    </row>
    <row r="284" spans="32:32" ht="13">
      <c r="AF284" s="364"/>
    </row>
    <row r="285" spans="32:32" ht="13">
      <c r="AF285" s="364"/>
    </row>
    <row r="286" spans="32:32" ht="13">
      <c r="AF286" s="364"/>
    </row>
    <row r="287" spans="32:32" ht="13">
      <c r="AF287" s="364"/>
    </row>
    <row r="288" spans="32:32" ht="13">
      <c r="AF288" s="364"/>
    </row>
    <row r="289" spans="32:32" ht="13">
      <c r="AF289" s="364"/>
    </row>
    <row r="290" spans="32:32" ht="13">
      <c r="AF290" s="364"/>
    </row>
    <row r="291" spans="32:32" ht="13">
      <c r="AF291" s="364"/>
    </row>
    <row r="292" spans="32:32" ht="13">
      <c r="AF292" s="364"/>
    </row>
    <row r="293" spans="32:32" ht="13">
      <c r="AF293" s="364"/>
    </row>
    <row r="294" spans="32:32" ht="13">
      <c r="AF294" s="364"/>
    </row>
    <row r="295" spans="32:32" ht="13">
      <c r="AF295" s="364"/>
    </row>
    <row r="296" spans="32:32" ht="13">
      <c r="AF296" s="364"/>
    </row>
    <row r="297" spans="32:32" ht="13" thickBot="1">
      <c r="AF297" s="364"/>
    </row>
  </sheetData>
  <sheetProtection algorithmName="SHA-512" hashValue="eHbAhxvXeIb42Fz8nhGbvPKk8wpcl/rKwWLhfGwaFY85KrnvR/PuCnRLeCYpmjka7Y2tf+BTOp2SvQDjMVphGQ==" saltValue="dL6DkI2NIC/r1EfzqzGXaA==" spinCount="100000" sheet="1" objects="1" scenarios="1"/>
  <customSheetViews>
    <customSheetView guid="{0c0a7354-1e68-4af0-8238-6cb67405e9aa}" hiddenColumns="1" showPageBreaks="1" topLeftCell="A1">
      <selection pane="topLeft" activeCell="B10" sqref="B10"/>
      <pageMargins left="0.75" right="0.75" top="1" bottom="1" header="0.5" footer="0.5"/>
      <pageSetup orientation="landscape" paperSize="9" r:id="rId4"/>
      <headerFooter alignWithMargins="0"/>
    </customSheetView>
  </customSheetViews>
  <mergeCells count="42">
    <mergeCell ref="A1:C1"/>
    <mergeCell ref="AB1:AB3"/>
    <mergeCell ref="K1:L1"/>
    <mergeCell ref="K2:M2"/>
    <mergeCell ref="W1:AA1"/>
    <mergeCell ref="W2:Z2"/>
    <mergeCell ref="U1:U3"/>
    <mergeCell ref="N2:S2"/>
    <mergeCell ref="N1:T1"/>
    <mergeCell ref="F2:J2"/>
    <mergeCell ref="B2:E2"/>
    <mergeCell ref="H1:I1"/>
    <mergeCell ref="F1:G1"/>
    <mergeCell ref="B245:H246"/>
    <mergeCell ref="B243:H244"/>
    <mergeCell ref="A230:G230"/>
    <mergeCell ref="E231:G231"/>
    <mergeCell ref="E232:G232"/>
    <mergeCell ref="E233:G233"/>
    <mergeCell ref="E234:G234"/>
    <mergeCell ref="E235:G235"/>
    <mergeCell ref="E236:G236"/>
    <mergeCell ref="E237:G237"/>
    <mergeCell ref="C239:D239"/>
    <mergeCell ref="E239:G239"/>
    <mergeCell ref="E238:G238"/>
    <mergeCell ref="C231:D231"/>
    <mergeCell ref="C232:D232"/>
    <mergeCell ref="C241:D241"/>
    <mergeCell ref="E241:G241"/>
    <mergeCell ref="B228:C228"/>
    <mergeCell ref="B224:E224"/>
    <mergeCell ref="B225:C225"/>
    <mergeCell ref="C233:D233"/>
    <mergeCell ref="C234:D234"/>
    <mergeCell ref="C235:D235"/>
    <mergeCell ref="C236:D236"/>
    <mergeCell ref="C237:D237"/>
    <mergeCell ref="C238:D238"/>
    <mergeCell ref="B226:E226"/>
    <mergeCell ref="C240:D240"/>
    <mergeCell ref="E240:G240"/>
  </mergeCells>
  <conditionalFormatting sqref="X4:X226 Q4:Q223">
    <cfRule type="cellIs" priority="5" dxfId="2" operator="notEqual" stopIfTrue="1">
      <formula>$J4</formula>
    </cfRule>
  </conditionalFormatting>
  <conditionalFormatting sqref="W4:W226">
    <cfRule type="cellIs" priority="6" dxfId="17" operator="between" stopIfTrue="1">
      <formula>0.001</formula>
      <formula>0.09999</formula>
    </cfRule>
    <cfRule type="cellIs" priority="7" dxfId="2" operator="notEqual" stopIfTrue="1">
      <formula>$P4</formula>
    </cfRule>
  </conditionalFormatting>
  <conditionalFormatting sqref="I4:I223">
    <cfRule type="cellIs" priority="8" dxfId="17" operator="between" stopIfTrue="1">
      <formula>0.001</formula>
      <formula>0.09999</formula>
    </cfRule>
    <cfRule type="expression" priority="9" dxfId="71" stopIfTrue="1">
      <formula>OR(AND($E4=3,$I4&gt;0.500001),AND($E4=4,$I4&gt;0.7500001))</formula>
    </cfRule>
  </conditionalFormatting>
  <conditionalFormatting sqref="H4:H223">
    <cfRule type="cellIs" priority="10" dxfId="17" operator="between" stopIfTrue="1">
      <formula>0.001</formula>
      <formula>0.09999</formula>
    </cfRule>
    <cfRule type="expression" priority="11" dxfId="3" stopIfTrue="1">
      <formula>AND($E4=6,$H4&gt;0.33333)</formula>
    </cfRule>
  </conditionalFormatting>
  <conditionalFormatting sqref="P4:P223">
    <cfRule type="cellIs" priority="12" dxfId="2" operator="between" stopIfTrue="1">
      <formula>0.001</formula>
      <formula>0.09999</formula>
    </cfRule>
    <cfRule type="cellIs" priority="13" dxfId="2" operator="notEqual" stopIfTrue="1">
      <formula>$I4</formula>
    </cfRule>
  </conditionalFormatting>
  <conditionalFormatting sqref="O4:O223">
    <cfRule type="cellIs" priority="14" dxfId="17" operator="between" stopIfTrue="1">
      <formula>0.001</formula>
      <formula>0.09999</formula>
    </cfRule>
    <cfRule type="cellIs" priority="15" dxfId="2" operator="lessThan" stopIfTrue="1">
      <formula>H4</formula>
    </cfRule>
  </conditionalFormatting>
  <conditionalFormatting sqref="J4:J223">
    <cfRule type="cellIs" priority="16" dxfId="64" operator="greaterThan" stopIfTrue="1">
      <formula>12</formula>
    </cfRule>
  </conditionalFormatting>
  <conditionalFormatting sqref="Y224:Y226">
    <cfRule type="cellIs" priority="17" dxfId="2" operator="equal" stopIfTrue="1">
      <formula>"נימוק?"</formula>
    </cfRule>
  </conditionalFormatting>
  <conditionalFormatting sqref="Y4:Y223 R4:R223">
    <cfRule type="cellIs" priority="18" dxfId="2" operator="equal" stopIfTrue="1">
      <formula>"נא להזין נימוק"</formula>
    </cfRule>
    <cfRule type="cellIs" priority="19" dxfId="61" operator="equal" stopIfTrue="1">
      <formula>"עצור: אחוז תעסוקה נמוך מ-10%"</formula>
    </cfRule>
  </conditionalFormatting>
  <conditionalFormatting sqref="A1:XFD1048576">
    <cfRule type="expression" priority="1" dxfId="0">
      <formula>$A$257=0</formula>
    </cfRule>
  </conditionalFormatting>
  <dataValidations count="7">
    <dataValidation type="decimal" allowBlank="1" showInputMessage="1" showErrorMessage="1" promptTitle="תא מחושב בנוסחה" prompt="אין להקליד נתונים בעמודה זו" errorTitle="תא מחושב בנוסחה" error="אין להקליד נתונים בתא זה._x000a__x000a_נא הקישו על ביטול." sqref="T4:T223">
      <formula1>H4*P4*Q4/12</formula1>
      <formula2>H4*P4*Q4/12</formula2>
    </dataValidation>
    <dataValidation type="decimal" operator="lessThan" allowBlank="1" showInputMessage="1" showErrorMessage="1" errorTitle="עפ&quot;י נוהל הכספים 200-03:" error="אחוז התעסוקה במו&quot;פ מוגבל ל-100%._x000a_כמו כן:_x000a_מנכ&quot;ל מוגבל ל-50%  (קוד שכר 3)_x000a_מנכ&quot;ל בחברה שכל עיסוקה מו&quot;פ מוגבל ל-75% (קוד שכר 4)" sqref="I4:I223">
      <formula1>IF(E4=3,0.500001,IF(E4=4,0.7500001,1.00001))</formula1>
    </dataValidation>
    <dataValidation type="decimal" operator="lessThan" allowBlank="1" showInputMessage="1" showErrorMessage="1" error="חלקיות המשרה ואחוז העסקה מוגבלים ל-100% בלבד!_x000a_איש סגל אקדמי במשרה מלאה באקדמיה, תוכר משרתו במו&quot;פ עד לתקרה של 33% משרה" sqref="H4:H223">
      <formula1>IF(E4=6,0.33333333,1.0000001)</formula1>
    </dataValidation>
    <dataValidation type="decimal" allowBlank="1" showInputMessage="1" showErrorMessage="1" promptTitle="לא לשינוי" prompt="עמודה זו קבועה ואין לשנותה" errorTitle="עמודה זו לא לשינוי" error="חלקיות המשרה נקבעת ע&quot;י החברה בהתאם לחוזה העבודה של העובד ולכן אין לשנות תא זה._x000a__x000a_לאנשי סגל אקדמי בקוד שכר 6 מבוצעת התאמה אוטומטית לשליש משרה._x000a__x000a_נא להקיש על ביטול ע&quot;מ להשיב המצ&quot;ב לקדמותו_x000a_" sqref="O4:O223">
      <formula1>0.000001</formula1>
      <formula2>H4</formula2>
    </dataValidation>
    <dataValidation type="decimal" allowBlank="1" showInputMessage="1" showErrorMessage="1" sqref="F4:G223">
      <formula1>0</formula1>
      <formula2>999999999</formula2>
    </dataValidation>
    <dataValidation errorStyle="warning" type="whole" operator="lessThanOrEqual" allowBlank="1" showInputMessage="1" showErrorMessage="1" error="נא ודאו שנית את מס' חודשי העבודה המבוקשים לעובד. כמו  כן יש להגיש מס' חודשי עבודה שלמים." sqref="J4:J223">
      <formula1>$C$253</formula1>
    </dataValidation>
    <dataValidation type="list" allowBlank="1" showErrorMessage="1" promptTitle="נא להזין קוד שכר רלבנטי לעובד:" prompt="נא לבחור קוד מתאים:_x000a__x000a_קוד 1= רגיל_x000a_קוד 2=  עובד חב' כ&quot;א/ חליף כ&quot;א_x000a_קוד 3= מנכ&quot;ל_x000a_קוד 4= מנכ&quot;ל בחברה שכל עיסוקה מו&quot;פ._x000a_קוד 5= איש סגל אקדמי בשנת שבתון_x000a_קוד 6= איש סגל אקדמי_x000a_קוד 7= סטודנט בעל מלגה" error="נא לבחור קוד שכר מתאים כמפורט בטבלה שבתחתית גליון זה" sqref="E4:E223">
      <formula1>IF($B$252&lt;&gt;6,$A$232:$A$240,$A$241)</formula1>
    </dataValidation>
  </dataValidations>
  <hyperlinks>
    <hyperlink ref="A230:C230" location="'כח אדם - שכר'!A4" display="טבלת קודי שכר (הקשה על תא זה תחזיר אותך לראשית הטבלה)"/>
    <hyperlink ref="E3" location="'כח אדם - שכר'!A230:A239" display="קוד שכר"/>
    <hyperlink ref="A230:G230" location="'כח אדם - שכר'!A4" tooltip="הקשה על התא תחזיר אתכם לראשית הגליון" display="טבלת קודי שכר (הקשה על תא זה תחזיר אותך לראשית הטבלה)"/>
  </hyperlinks>
  <printOptions horizontalCentered="1" verticalCentered="1"/>
  <pageMargins left="0.35" right="0.41" top="0.393700787401575" bottom="0.433070866141732" header="0.31496062992126" footer="0.196850393700787"/>
  <pageSetup fitToHeight="14" orientation="landscape" paperSize="9" scale="36" r:id="rId3"/>
  <headerFooter alignWithMargins="0">
    <oddFooter>&amp;Cעמוד &amp;P מתוך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3">
    <tabColor indexed="42"/>
    <pageSetUpPr fitToPage="1"/>
  </sheetPr>
  <dimension ref="A1:U69"/>
  <sheetViews>
    <sheetView showGridLines="0" rightToLeft="1" workbookViewId="0" topLeftCell="A1">
      <pane xSplit="1" ySplit="2" topLeftCell="B9" activePane="bottomRight" state="frozen"/>
      <selection pane="topLeft" activeCell="A1" sqref="A1"/>
      <selection pane="bottomLeft" activeCell="A3" sqref="A3"/>
      <selection pane="topRight" activeCell="B1" sqref="B1"/>
      <selection pane="bottomRight" activeCell="B6" sqref="B6"/>
    </sheetView>
  </sheetViews>
  <sheetFormatPr defaultColWidth="9.18428571428571" defaultRowHeight="13.5" outlineLevelCol="1"/>
  <cols>
    <col min="1" max="1" width="5.85714285714286" style="15" bestFit="1" customWidth="1"/>
    <col min="2" max="2" width="25" style="15" customWidth="1"/>
    <col min="3" max="3" width="24.7142857142857" style="15" customWidth="1"/>
    <col min="4" max="4" width="13" style="15" customWidth="1"/>
    <col min="5" max="5" width="7.28571428571429" style="15" customWidth="1"/>
    <col min="6" max="6" width="14.8571428571429" style="15" customWidth="1"/>
    <col min="7" max="7" width="16" style="15" customWidth="1"/>
    <col min="8" max="8" width="15.2857142857143" style="15" hidden="1" customWidth="1" outlineLevel="1"/>
    <col min="9" max="9" width="12.4285714285714" style="15" hidden="1" customWidth="1" outlineLevel="1"/>
    <col min="10" max="10" width="13.4285714285714" style="15" hidden="1" customWidth="1" outlineLevel="1"/>
    <col min="11" max="11" width="23.4285714285714" style="15" hidden="1" customWidth="1" outlineLevel="1"/>
    <col min="12" max="12" width="13.5714285714286" style="15" hidden="1" customWidth="1" outlineLevel="1"/>
    <col min="13" max="13" width="23.8571428571429" style="15" hidden="1" customWidth="1" outlineLevel="1"/>
    <col min="14" max="14" width="7.57142857142857" style="15" customWidth="1" collapsed="1"/>
    <col min="15" max="15" width="15.2857142857143" style="15" hidden="1" customWidth="1" outlineLevel="1"/>
    <col min="16" max="16" width="12.4285714285714" style="15" hidden="1" customWidth="1" outlineLevel="1"/>
    <col min="17" max="17" width="13.4285714285714" style="15" hidden="1" customWidth="1" outlineLevel="1"/>
    <col min="18" max="18" width="23.4285714285714" style="15" hidden="1" customWidth="1" outlineLevel="1"/>
    <col min="19" max="19" width="13.7142857142857" style="15" hidden="1" customWidth="1" outlineLevel="1"/>
    <col min="20" max="20" width="23.8571428571429" style="15" hidden="1" customWidth="1" outlineLevel="1"/>
    <col min="21" max="21" width="8.42857142857143" style="15" customWidth="1" collapsed="1"/>
    <col min="22" max="16384" width="9.14285714285714" style="15"/>
  </cols>
  <sheetData>
    <row r="1" spans="1:21" s="34" customFormat="1" ht="45" customHeight="1" thickBot="1">
      <c r="A1" s="581" t="s">
        <v>31</v>
      </c>
      <c r="B1" s="582"/>
      <c r="C1" s="582"/>
      <c r="D1" s="69"/>
      <c r="E1" s="33" t="s">
        <v>32</v>
      </c>
      <c r="F1" s="102">
        <f>'ראשי-פרטים כלליים וריכוז הוצאות'!F5</f>
        <v>43403</v>
      </c>
      <c r="G1" s="130"/>
      <c r="H1" s="585" t="s">
        <v>139</v>
      </c>
      <c r="I1" s="586"/>
      <c r="J1" s="587"/>
      <c r="K1" s="578" t="s">
        <v>144</v>
      </c>
      <c r="L1" s="579"/>
      <c r="M1" s="274"/>
      <c r="N1" s="120" t="s">
        <v>72</v>
      </c>
      <c r="O1" s="588" t="s">
        <v>153</v>
      </c>
      <c r="P1" s="589"/>
      <c r="Q1" s="590"/>
      <c r="R1" s="583" t="s">
        <v>104</v>
      </c>
      <c r="S1" s="584"/>
      <c r="T1" s="118"/>
      <c r="U1" s="124" t="s">
        <v>232</v>
      </c>
    </row>
    <row r="2" spans="1:21" ht="26">
      <c r="A2" s="35" t="s">
        <v>37</v>
      </c>
      <c r="B2" s="35" t="s">
        <v>54</v>
      </c>
      <c r="C2" s="35" t="s">
        <v>55</v>
      </c>
      <c r="D2" s="35" t="s">
        <v>61</v>
      </c>
      <c r="E2" s="35" t="s">
        <v>62</v>
      </c>
      <c r="F2" s="35" t="s">
        <v>216</v>
      </c>
      <c r="G2" s="140" t="s">
        <v>63</v>
      </c>
      <c r="H2" s="156" t="s">
        <v>70</v>
      </c>
      <c r="I2" s="68" t="s">
        <v>62</v>
      </c>
      <c r="J2" s="68" t="s">
        <v>73</v>
      </c>
      <c r="K2" s="68" t="s">
        <v>71</v>
      </c>
      <c r="L2" s="68" t="s">
        <v>157</v>
      </c>
      <c r="M2" s="116" t="s">
        <v>24</v>
      </c>
      <c r="N2" s="121"/>
      <c r="O2" s="119" t="s">
        <v>70</v>
      </c>
      <c r="P2" s="110" t="s">
        <v>62</v>
      </c>
      <c r="Q2" s="110" t="s">
        <v>73</v>
      </c>
      <c r="R2" s="110" t="s">
        <v>102</v>
      </c>
      <c r="S2" s="110" t="s">
        <v>98</v>
      </c>
      <c r="T2" s="117" t="s">
        <v>24</v>
      </c>
      <c r="U2" s="125"/>
    </row>
    <row r="3" spans="1:21" s="22" customFormat="1" ht="26.5" customHeight="1">
      <c r="A3" s="319">
        <v>1</v>
      </c>
      <c r="B3" s="313" t="s">
        <v>282</v>
      </c>
      <c r="C3" s="314" t="s">
        <v>281</v>
      </c>
      <c r="D3" s="315">
        <v>3</v>
      </c>
      <c r="E3" s="315">
        <v>300</v>
      </c>
      <c r="F3" s="316" t="s">
        <v>59</v>
      </c>
      <c r="G3" s="317">
        <f>E3*D3</f>
        <v>900</v>
      </c>
      <c r="H3" s="157">
        <f t="shared" si="0" ref="H3:H42">D3</f>
        <v>3</v>
      </c>
      <c r="I3" s="64">
        <f t="shared" si="1" ref="I3:I42">E3</f>
        <v>300</v>
      </c>
      <c r="J3" s="286">
        <f t="shared" si="2" ref="J3:J42">IF($M$1&gt;0,1-$M$1,100%)</f>
        <v>1</v>
      </c>
      <c r="K3" s="91">
        <f>H3*I3*J3</f>
        <v>900</v>
      </c>
      <c r="L3" s="92"/>
      <c r="M3" s="106" t="str">
        <f t="shared" si="3" ref="M3:M42">IF(L3&gt;0,(VLOOKUP(L3,$L$50:$M$55,2,0)),"")</f>
        <v/>
      </c>
      <c r="N3" s="122"/>
      <c r="O3" s="105">
        <f>H3</f>
        <v>3</v>
      </c>
      <c r="P3" s="63">
        <f>I3</f>
        <v>300</v>
      </c>
      <c r="Q3" s="90">
        <f t="shared" si="4" ref="Q3:Q42">IF($T$1&gt;0,((1-$T$1)*(1-$M$1)),J3)</f>
        <v>1</v>
      </c>
      <c r="R3" s="111">
        <f>O3*P3*Q3</f>
        <v>900</v>
      </c>
      <c r="S3" s="92"/>
      <c r="T3" s="106" t="str">
        <f t="shared" si="5" ref="T3:T42">IF(S3&gt;0,(VLOOKUP(S3,$L$50:$M$55,2,0)),"")</f>
        <v/>
      </c>
      <c r="U3" s="126"/>
    </row>
    <row r="4" spans="1:21" s="22" customFormat="1" ht="26.5" customHeight="1">
      <c r="A4" s="319">
        <v>2</v>
      </c>
      <c r="B4" s="313" t="s">
        <v>283</v>
      </c>
      <c r="C4" s="315" t="s">
        <v>281</v>
      </c>
      <c r="D4" s="315">
        <v>5</v>
      </c>
      <c r="E4" s="315">
        <v>150</v>
      </c>
      <c r="F4" s="316" t="s">
        <v>59</v>
      </c>
      <c r="G4" s="317">
        <f t="shared" si="6" ref="G4:G42">E4*D4</f>
        <v>750</v>
      </c>
      <c r="H4" s="157">
        <f t="shared" si="0"/>
        <v>5</v>
      </c>
      <c r="I4" s="64">
        <f t="shared" si="1"/>
        <v>150</v>
      </c>
      <c r="J4" s="286">
        <f t="shared" si="2"/>
        <v>1</v>
      </c>
      <c r="K4" s="91">
        <f t="shared" si="7" ref="K4:K42">H4*I4*J4</f>
        <v>750</v>
      </c>
      <c r="L4" s="92"/>
      <c r="M4" s="106" t="str">
        <f t="shared" si="3"/>
        <v/>
      </c>
      <c r="N4" s="122"/>
      <c r="O4" s="105">
        <f t="shared" si="8" ref="O4:O42">H4</f>
        <v>5</v>
      </c>
      <c r="P4" s="63">
        <f t="shared" si="9" ref="P4:P42">I4</f>
        <v>150</v>
      </c>
      <c r="Q4" s="90">
        <f t="shared" si="4"/>
        <v>1</v>
      </c>
      <c r="R4" s="111">
        <f t="shared" si="10" ref="R4:R42">O4*P4*Q4</f>
        <v>750</v>
      </c>
      <c r="S4" s="92"/>
      <c r="T4" s="106" t="str">
        <f t="shared" si="5"/>
        <v/>
      </c>
      <c r="U4" s="126"/>
    </row>
    <row r="5" spans="1:21" s="22" customFormat="1" ht="26.5" customHeight="1">
      <c r="A5" s="319">
        <v>3</v>
      </c>
      <c r="B5" s="313" t="s">
        <v>288</v>
      </c>
      <c r="C5" s="315" t="s">
        <v>281</v>
      </c>
      <c r="D5" s="315">
        <v>8</v>
      </c>
      <c r="E5" s="315">
        <v>800</v>
      </c>
      <c r="F5" s="316" t="s">
        <v>59</v>
      </c>
      <c r="G5" s="317">
        <f t="shared" si="6"/>
        <v>6400</v>
      </c>
      <c r="H5" s="157">
        <f t="shared" si="0"/>
        <v>8</v>
      </c>
      <c r="I5" s="64">
        <f t="shared" si="1"/>
        <v>800</v>
      </c>
      <c r="J5" s="286">
        <f t="shared" si="2"/>
        <v>1</v>
      </c>
      <c r="K5" s="91">
        <f t="shared" si="7"/>
        <v>6400</v>
      </c>
      <c r="L5" s="92"/>
      <c r="M5" s="106" t="str">
        <f t="shared" si="3"/>
        <v/>
      </c>
      <c r="N5" s="122"/>
      <c r="O5" s="105">
        <f t="shared" si="8"/>
        <v>8</v>
      </c>
      <c r="P5" s="63">
        <f t="shared" si="9"/>
        <v>800</v>
      </c>
      <c r="Q5" s="90">
        <f t="shared" si="4"/>
        <v>1</v>
      </c>
      <c r="R5" s="111">
        <f t="shared" si="10"/>
        <v>6400</v>
      </c>
      <c r="S5" s="92"/>
      <c r="T5" s="106" t="str">
        <f t="shared" si="5"/>
        <v/>
      </c>
      <c r="U5" s="126"/>
    </row>
    <row r="6" spans="1:21" s="22" customFormat="1" ht="26.5" customHeight="1">
      <c r="A6" s="319">
        <v>4</v>
      </c>
      <c r="B6" s="313" t="s">
        <v>284</v>
      </c>
      <c r="C6" s="315" t="s">
        <v>281</v>
      </c>
      <c r="D6" s="315">
        <v>5</v>
      </c>
      <c r="E6" s="315">
        <v>100</v>
      </c>
      <c r="F6" s="316" t="s">
        <v>59</v>
      </c>
      <c r="G6" s="317">
        <f t="shared" si="6"/>
        <v>500</v>
      </c>
      <c r="H6" s="157">
        <f t="shared" si="0"/>
        <v>5</v>
      </c>
      <c r="I6" s="64">
        <f t="shared" si="1"/>
        <v>100</v>
      </c>
      <c r="J6" s="286">
        <f t="shared" si="2"/>
        <v>1</v>
      </c>
      <c r="K6" s="91">
        <f t="shared" si="7"/>
        <v>500</v>
      </c>
      <c r="L6" s="92"/>
      <c r="M6" s="106" t="str">
        <f t="shared" si="3"/>
        <v/>
      </c>
      <c r="N6" s="122"/>
      <c r="O6" s="105">
        <f t="shared" si="8"/>
        <v>5</v>
      </c>
      <c r="P6" s="63">
        <f t="shared" si="9"/>
        <v>100</v>
      </c>
      <c r="Q6" s="90">
        <f t="shared" si="4"/>
        <v>1</v>
      </c>
      <c r="R6" s="111">
        <f t="shared" si="10"/>
        <v>500</v>
      </c>
      <c r="S6" s="92"/>
      <c r="T6" s="106" t="str">
        <f t="shared" si="5"/>
        <v/>
      </c>
      <c r="U6" s="126"/>
    </row>
    <row r="7" spans="1:21" s="22" customFormat="1" ht="26.5" customHeight="1">
      <c r="A7" s="319">
        <v>5</v>
      </c>
      <c r="B7" s="313" t="s">
        <v>285</v>
      </c>
      <c r="C7" s="315" t="s">
        <v>281</v>
      </c>
      <c r="D7" s="315">
        <v>10</v>
      </c>
      <c r="E7" s="315">
        <v>100</v>
      </c>
      <c r="F7" s="316" t="s">
        <v>59</v>
      </c>
      <c r="G7" s="317">
        <f t="shared" si="6"/>
        <v>1000</v>
      </c>
      <c r="H7" s="157">
        <f t="shared" si="0"/>
        <v>10</v>
      </c>
      <c r="I7" s="64">
        <f t="shared" si="1"/>
        <v>100</v>
      </c>
      <c r="J7" s="286">
        <f t="shared" si="2"/>
        <v>1</v>
      </c>
      <c r="K7" s="91">
        <f t="shared" si="7"/>
        <v>1000</v>
      </c>
      <c r="L7" s="92"/>
      <c r="M7" s="106" t="str">
        <f t="shared" si="3"/>
        <v/>
      </c>
      <c r="N7" s="122"/>
      <c r="O7" s="105">
        <f t="shared" si="8"/>
        <v>10</v>
      </c>
      <c r="P7" s="63">
        <f t="shared" si="9"/>
        <v>100</v>
      </c>
      <c r="Q7" s="90">
        <f t="shared" si="4"/>
        <v>1</v>
      </c>
      <c r="R7" s="111">
        <f t="shared" si="10"/>
        <v>1000</v>
      </c>
      <c r="S7" s="92"/>
      <c r="T7" s="106" t="str">
        <f t="shared" si="5"/>
        <v/>
      </c>
      <c r="U7" s="126"/>
    </row>
    <row r="8" spans="1:21" s="22" customFormat="1" ht="26.5" customHeight="1">
      <c r="A8" s="319">
        <v>6</v>
      </c>
      <c r="B8" s="313" t="s">
        <v>287</v>
      </c>
      <c r="C8" s="315" t="s">
        <v>286</v>
      </c>
      <c r="D8" s="315">
        <v>4</v>
      </c>
      <c r="E8" s="315">
        <v>2000</v>
      </c>
      <c r="F8" s="316" t="s">
        <v>59</v>
      </c>
      <c r="G8" s="317">
        <f t="shared" si="6"/>
        <v>8000</v>
      </c>
      <c r="H8" s="157">
        <f t="shared" si="0"/>
        <v>4</v>
      </c>
      <c r="I8" s="64">
        <f t="shared" si="1"/>
        <v>2000</v>
      </c>
      <c r="J8" s="286">
        <f t="shared" si="2"/>
        <v>1</v>
      </c>
      <c r="K8" s="91">
        <f t="shared" si="7"/>
        <v>8000</v>
      </c>
      <c r="L8" s="92"/>
      <c r="M8" s="106" t="str">
        <f t="shared" si="3"/>
        <v/>
      </c>
      <c r="N8" s="122"/>
      <c r="O8" s="105">
        <f t="shared" si="8"/>
        <v>4</v>
      </c>
      <c r="P8" s="63">
        <f t="shared" si="9"/>
        <v>2000</v>
      </c>
      <c r="Q8" s="90">
        <f t="shared" si="4"/>
        <v>1</v>
      </c>
      <c r="R8" s="111">
        <f t="shared" si="10"/>
        <v>8000</v>
      </c>
      <c r="S8" s="92"/>
      <c r="T8" s="106" t="str">
        <f t="shared" si="5"/>
        <v/>
      </c>
      <c r="U8" s="126"/>
    </row>
    <row r="9" spans="1:21" s="22" customFormat="1" ht="26.5" customHeight="1">
      <c r="A9" s="319">
        <v>7</v>
      </c>
      <c r="B9" s="313" t="s">
        <v>288</v>
      </c>
      <c r="C9" s="315" t="s">
        <v>286</v>
      </c>
      <c r="D9" s="315">
        <v>8</v>
      </c>
      <c r="E9" s="315">
        <v>5000</v>
      </c>
      <c r="F9" s="316" t="s">
        <v>59</v>
      </c>
      <c r="G9" s="317">
        <f t="shared" si="6"/>
        <v>40000</v>
      </c>
      <c r="H9" s="157">
        <f t="shared" si="0"/>
        <v>8</v>
      </c>
      <c r="I9" s="64">
        <f t="shared" si="1"/>
        <v>5000</v>
      </c>
      <c r="J9" s="286">
        <f t="shared" si="2"/>
        <v>1</v>
      </c>
      <c r="K9" s="91">
        <f t="shared" si="7"/>
        <v>40000</v>
      </c>
      <c r="L9" s="92"/>
      <c r="M9" s="106" t="str">
        <f t="shared" si="3"/>
        <v/>
      </c>
      <c r="N9" s="122"/>
      <c r="O9" s="105">
        <f t="shared" si="8"/>
        <v>8</v>
      </c>
      <c r="P9" s="63">
        <f t="shared" si="9"/>
        <v>5000</v>
      </c>
      <c r="Q9" s="90">
        <f t="shared" si="4"/>
        <v>1</v>
      </c>
      <c r="R9" s="111">
        <f t="shared" si="10"/>
        <v>40000</v>
      </c>
      <c r="S9" s="92"/>
      <c r="T9" s="106" t="str">
        <f t="shared" si="5"/>
        <v/>
      </c>
      <c r="U9" s="126"/>
    </row>
    <row r="10" spans="1:21" s="22" customFormat="1" ht="26.5" customHeight="1">
      <c r="A10" s="319">
        <v>8</v>
      </c>
      <c r="B10" s="313" t="s">
        <v>289</v>
      </c>
      <c r="C10" s="315" t="s">
        <v>286</v>
      </c>
      <c r="D10" s="315">
        <v>10</v>
      </c>
      <c r="E10" s="315">
        <v>250</v>
      </c>
      <c r="F10" s="316" t="s">
        <v>59</v>
      </c>
      <c r="G10" s="317">
        <f t="shared" si="6"/>
        <v>2500</v>
      </c>
      <c r="H10" s="157">
        <f t="shared" si="0"/>
        <v>10</v>
      </c>
      <c r="I10" s="64">
        <f t="shared" si="1"/>
        <v>250</v>
      </c>
      <c r="J10" s="286">
        <f t="shared" si="2"/>
        <v>1</v>
      </c>
      <c r="K10" s="91">
        <f t="shared" si="7"/>
        <v>2500</v>
      </c>
      <c r="L10" s="92"/>
      <c r="M10" s="106" t="str">
        <f t="shared" si="3"/>
        <v/>
      </c>
      <c r="N10" s="122"/>
      <c r="O10" s="105">
        <f t="shared" si="8"/>
        <v>10</v>
      </c>
      <c r="P10" s="63">
        <f t="shared" si="9"/>
        <v>250</v>
      </c>
      <c r="Q10" s="90">
        <f t="shared" si="4"/>
        <v>1</v>
      </c>
      <c r="R10" s="111">
        <f t="shared" si="10"/>
        <v>2500</v>
      </c>
      <c r="S10" s="92"/>
      <c r="T10" s="106" t="str">
        <f t="shared" si="5"/>
        <v/>
      </c>
      <c r="U10" s="126"/>
    </row>
    <row r="11" spans="1:21" s="22" customFormat="1" ht="26.5" customHeight="1">
      <c r="A11" s="319">
        <v>9</v>
      </c>
      <c r="B11" s="313" t="s">
        <v>284</v>
      </c>
      <c r="C11" s="315" t="s">
        <v>286</v>
      </c>
      <c r="D11" s="315">
        <v>5</v>
      </c>
      <c r="E11" s="315">
        <v>250</v>
      </c>
      <c r="F11" s="316" t="s">
        <v>59</v>
      </c>
      <c r="G11" s="317">
        <f t="shared" si="6"/>
        <v>1250</v>
      </c>
      <c r="H11" s="157">
        <f t="shared" si="0"/>
        <v>5</v>
      </c>
      <c r="I11" s="64">
        <f t="shared" si="1"/>
        <v>250</v>
      </c>
      <c r="J11" s="286">
        <f t="shared" si="2"/>
        <v>1</v>
      </c>
      <c r="K11" s="91">
        <f t="shared" si="7"/>
        <v>1250</v>
      </c>
      <c r="L11" s="92"/>
      <c r="M11" s="106" t="str">
        <f t="shared" si="3"/>
        <v/>
      </c>
      <c r="N11" s="122"/>
      <c r="O11" s="105">
        <f t="shared" si="8"/>
        <v>5</v>
      </c>
      <c r="P11" s="63">
        <f t="shared" si="9"/>
        <v>250</v>
      </c>
      <c r="Q11" s="90">
        <f t="shared" si="4"/>
        <v>1</v>
      </c>
      <c r="R11" s="111">
        <f t="shared" si="10"/>
        <v>1250</v>
      </c>
      <c r="S11" s="92"/>
      <c r="T11" s="106" t="str">
        <f t="shared" si="5"/>
        <v/>
      </c>
      <c r="U11" s="126"/>
    </row>
    <row r="12" spans="1:21" s="22" customFormat="1" ht="26.5" customHeight="1">
      <c r="A12" s="319">
        <v>10</v>
      </c>
      <c r="B12" s="313" t="s">
        <v>290</v>
      </c>
      <c r="C12" s="315" t="s">
        <v>291</v>
      </c>
      <c r="D12" s="315">
        <v>2000</v>
      </c>
      <c r="E12" s="315">
        <v>1</v>
      </c>
      <c r="F12" s="316" t="s">
        <v>60</v>
      </c>
      <c r="G12" s="317">
        <f t="shared" si="6"/>
        <v>2000</v>
      </c>
      <c r="H12" s="157">
        <f t="shared" si="0"/>
        <v>2000</v>
      </c>
      <c r="I12" s="64">
        <f t="shared" si="1"/>
        <v>1</v>
      </c>
      <c r="J12" s="286">
        <f t="shared" si="2"/>
        <v>1</v>
      </c>
      <c r="K12" s="91">
        <f t="shared" si="7"/>
        <v>2000</v>
      </c>
      <c r="L12" s="92"/>
      <c r="M12" s="106" t="str">
        <f t="shared" si="3"/>
        <v/>
      </c>
      <c r="N12" s="122"/>
      <c r="O12" s="105">
        <f t="shared" si="8"/>
        <v>2000</v>
      </c>
      <c r="P12" s="63">
        <f t="shared" si="9"/>
        <v>1</v>
      </c>
      <c r="Q12" s="90">
        <f t="shared" si="4"/>
        <v>1</v>
      </c>
      <c r="R12" s="111">
        <f t="shared" si="10"/>
        <v>2000</v>
      </c>
      <c r="S12" s="92"/>
      <c r="T12" s="106" t="str">
        <f t="shared" si="5"/>
        <v/>
      </c>
      <c r="U12" s="126"/>
    </row>
    <row r="13" spans="1:21" s="22" customFormat="1" ht="26.5" customHeight="1">
      <c r="A13" s="319">
        <v>11</v>
      </c>
      <c r="B13" s="313" t="s">
        <v>293</v>
      </c>
      <c r="C13" s="315" t="s">
        <v>292</v>
      </c>
      <c r="D13" s="315">
        <v>3</v>
      </c>
      <c r="E13" s="315">
        <v>500</v>
      </c>
      <c r="F13" s="316" t="s">
        <v>60</v>
      </c>
      <c r="G13" s="317">
        <f t="shared" si="6"/>
        <v>1500</v>
      </c>
      <c r="H13" s="157">
        <f t="shared" si="0"/>
        <v>3</v>
      </c>
      <c r="I13" s="64">
        <f t="shared" si="1"/>
        <v>500</v>
      </c>
      <c r="J13" s="286">
        <f t="shared" si="2"/>
        <v>1</v>
      </c>
      <c r="K13" s="91">
        <f t="shared" si="7"/>
        <v>1500</v>
      </c>
      <c r="L13" s="92"/>
      <c r="M13" s="106" t="str">
        <f t="shared" si="3"/>
        <v/>
      </c>
      <c r="N13" s="122"/>
      <c r="O13" s="105">
        <f t="shared" si="8"/>
        <v>3</v>
      </c>
      <c r="P13" s="63">
        <f t="shared" si="9"/>
        <v>500</v>
      </c>
      <c r="Q13" s="90">
        <f t="shared" si="4"/>
        <v>1</v>
      </c>
      <c r="R13" s="111">
        <f t="shared" si="10"/>
        <v>1500</v>
      </c>
      <c r="S13" s="92"/>
      <c r="T13" s="106" t="str">
        <f t="shared" si="5"/>
        <v/>
      </c>
      <c r="U13" s="126"/>
    </row>
    <row r="14" spans="1:21" s="22" customFormat="1" ht="26.5" customHeight="1">
      <c r="A14" s="319">
        <v>12</v>
      </c>
      <c r="B14" s="313" t="s">
        <v>295</v>
      </c>
      <c r="C14" s="315" t="s">
        <v>294</v>
      </c>
      <c r="D14" s="315">
        <v>10</v>
      </c>
      <c r="E14" s="315">
        <v>500</v>
      </c>
      <c r="F14" s="316" t="s">
        <v>60</v>
      </c>
      <c r="G14" s="317">
        <f t="shared" si="6"/>
        <v>5000</v>
      </c>
      <c r="H14" s="157">
        <f t="shared" si="0"/>
        <v>10</v>
      </c>
      <c r="I14" s="64">
        <f t="shared" si="1"/>
        <v>500</v>
      </c>
      <c r="J14" s="286">
        <f t="shared" si="2"/>
        <v>1</v>
      </c>
      <c r="K14" s="91">
        <f t="shared" si="7"/>
        <v>5000</v>
      </c>
      <c r="L14" s="92"/>
      <c r="M14" s="106" t="str">
        <f t="shared" si="3"/>
        <v/>
      </c>
      <c r="N14" s="122"/>
      <c r="O14" s="105">
        <f t="shared" si="8"/>
        <v>10</v>
      </c>
      <c r="P14" s="63">
        <f t="shared" si="9"/>
        <v>500</v>
      </c>
      <c r="Q14" s="90">
        <f t="shared" si="4"/>
        <v>1</v>
      </c>
      <c r="R14" s="111">
        <f t="shared" si="10"/>
        <v>5000</v>
      </c>
      <c r="S14" s="92"/>
      <c r="T14" s="106" t="str">
        <f t="shared" si="5"/>
        <v/>
      </c>
      <c r="U14" s="126"/>
    </row>
    <row r="15" spans="1:21" s="22" customFormat="1" ht="26.5" customHeight="1">
      <c r="A15" s="319">
        <v>13</v>
      </c>
      <c r="B15" s="313" t="s">
        <v>296</v>
      </c>
      <c r="C15" s="315" t="s">
        <v>294</v>
      </c>
      <c r="D15" s="315">
        <v>500</v>
      </c>
      <c r="E15" s="315">
        <v>10</v>
      </c>
      <c r="F15" s="316" t="s">
        <v>60</v>
      </c>
      <c r="G15" s="317">
        <f t="shared" si="6"/>
        <v>5000</v>
      </c>
      <c r="H15" s="157">
        <f t="shared" si="0"/>
        <v>500</v>
      </c>
      <c r="I15" s="64">
        <f t="shared" si="1"/>
        <v>10</v>
      </c>
      <c r="J15" s="286">
        <f t="shared" si="2"/>
        <v>1</v>
      </c>
      <c r="K15" s="91">
        <f t="shared" si="7"/>
        <v>5000</v>
      </c>
      <c r="L15" s="92"/>
      <c r="M15" s="106" t="str">
        <f t="shared" si="3"/>
        <v/>
      </c>
      <c r="N15" s="122"/>
      <c r="O15" s="105">
        <f t="shared" si="8"/>
        <v>500</v>
      </c>
      <c r="P15" s="63">
        <f t="shared" si="9"/>
        <v>10</v>
      </c>
      <c r="Q15" s="90">
        <f t="shared" si="4"/>
        <v>1</v>
      </c>
      <c r="R15" s="111">
        <f t="shared" si="10"/>
        <v>5000</v>
      </c>
      <c r="S15" s="92"/>
      <c r="T15" s="106" t="str">
        <f t="shared" si="5"/>
        <v/>
      </c>
      <c r="U15" s="126"/>
    </row>
    <row r="16" spans="1:21" s="22" customFormat="1" ht="26.5" customHeight="1">
      <c r="A16" s="319">
        <v>14</v>
      </c>
      <c r="B16" s="313" t="s">
        <v>329</v>
      </c>
      <c r="C16" s="315" t="s">
        <v>292</v>
      </c>
      <c r="D16" s="315">
        <v>50</v>
      </c>
      <c r="E16" s="315">
        <v>30</v>
      </c>
      <c r="F16" s="316" t="s">
        <v>60</v>
      </c>
      <c r="G16" s="317">
        <f t="shared" si="6"/>
        <v>1500</v>
      </c>
      <c r="H16" s="157">
        <f t="shared" si="0"/>
        <v>50</v>
      </c>
      <c r="I16" s="64">
        <f t="shared" si="1"/>
        <v>30</v>
      </c>
      <c r="J16" s="286">
        <f t="shared" si="2"/>
        <v>1</v>
      </c>
      <c r="K16" s="91">
        <f t="shared" si="7"/>
        <v>1500</v>
      </c>
      <c r="L16" s="92"/>
      <c r="M16" s="106" t="str">
        <f t="shared" si="3"/>
        <v/>
      </c>
      <c r="N16" s="122"/>
      <c r="O16" s="105">
        <f t="shared" si="8"/>
        <v>50</v>
      </c>
      <c r="P16" s="63">
        <f t="shared" si="9"/>
        <v>30</v>
      </c>
      <c r="Q16" s="90">
        <f t="shared" si="4"/>
        <v>1</v>
      </c>
      <c r="R16" s="111">
        <f t="shared" si="10"/>
        <v>1500</v>
      </c>
      <c r="S16" s="92"/>
      <c r="T16" s="106" t="str">
        <f t="shared" si="5"/>
        <v/>
      </c>
      <c r="U16" s="126"/>
    </row>
    <row r="17" spans="1:21" s="22" customFormat="1" ht="26.5" customHeight="1">
      <c r="A17" s="319">
        <v>15</v>
      </c>
      <c r="B17" s="313"/>
      <c r="C17" s="315"/>
      <c r="D17" s="315"/>
      <c r="E17" s="315"/>
      <c r="F17" s="316"/>
      <c r="G17" s="317">
        <f t="shared" si="6"/>
        <v>0</v>
      </c>
      <c r="H17" s="157">
        <f t="shared" si="0"/>
        <v>0</v>
      </c>
      <c r="I17" s="64">
        <f t="shared" si="1"/>
        <v>0</v>
      </c>
      <c r="J17" s="286">
        <f t="shared" si="2"/>
        <v>1</v>
      </c>
      <c r="K17" s="91">
        <f t="shared" si="7"/>
        <v>0</v>
      </c>
      <c r="L17" s="92"/>
      <c r="M17" s="106" t="str">
        <f t="shared" si="3"/>
        <v/>
      </c>
      <c r="N17" s="122"/>
      <c r="O17" s="105">
        <f t="shared" si="8"/>
        <v>0</v>
      </c>
      <c r="P17" s="63">
        <f t="shared" si="9"/>
        <v>0</v>
      </c>
      <c r="Q17" s="90">
        <f t="shared" si="4"/>
        <v>1</v>
      </c>
      <c r="R17" s="111">
        <f t="shared" si="10"/>
        <v>0</v>
      </c>
      <c r="S17" s="92"/>
      <c r="T17" s="106" t="str">
        <f t="shared" si="5"/>
        <v/>
      </c>
      <c r="U17" s="126"/>
    </row>
    <row r="18" spans="1:21" s="22" customFormat="1" ht="26.5" customHeight="1">
      <c r="A18" s="319">
        <v>16</v>
      </c>
      <c r="B18" s="313"/>
      <c r="C18" s="315"/>
      <c r="D18" s="315"/>
      <c r="E18" s="315"/>
      <c r="F18" s="316"/>
      <c r="G18" s="317">
        <f t="shared" si="6"/>
        <v>0</v>
      </c>
      <c r="H18" s="157">
        <f t="shared" si="0"/>
        <v>0</v>
      </c>
      <c r="I18" s="64">
        <f t="shared" si="1"/>
        <v>0</v>
      </c>
      <c r="J18" s="286">
        <f t="shared" si="2"/>
        <v>1</v>
      </c>
      <c r="K18" s="91">
        <f t="shared" si="7"/>
        <v>0</v>
      </c>
      <c r="L18" s="92"/>
      <c r="M18" s="106" t="str">
        <f t="shared" si="3"/>
        <v/>
      </c>
      <c r="N18" s="122"/>
      <c r="O18" s="105">
        <f t="shared" si="8"/>
        <v>0</v>
      </c>
      <c r="P18" s="63">
        <f t="shared" si="9"/>
        <v>0</v>
      </c>
      <c r="Q18" s="90">
        <f t="shared" si="4"/>
        <v>1</v>
      </c>
      <c r="R18" s="111">
        <f t="shared" si="10"/>
        <v>0</v>
      </c>
      <c r="S18" s="92"/>
      <c r="T18" s="106" t="str">
        <f t="shared" si="5"/>
        <v/>
      </c>
      <c r="U18" s="126"/>
    </row>
    <row r="19" spans="1:21" s="22" customFormat="1" ht="26.5" customHeight="1">
      <c r="A19" s="319">
        <v>17</v>
      </c>
      <c r="B19" s="313"/>
      <c r="C19" s="315"/>
      <c r="D19" s="315"/>
      <c r="E19" s="315"/>
      <c r="F19" s="316"/>
      <c r="G19" s="317">
        <f t="shared" si="6"/>
        <v>0</v>
      </c>
      <c r="H19" s="157">
        <f t="shared" si="0"/>
        <v>0</v>
      </c>
      <c r="I19" s="64">
        <f t="shared" si="1"/>
        <v>0</v>
      </c>
      <c r="J19" s="286">
        <f t="shared" si="2"/>
        <v>1</v>
      </c>
      <c r="K19" s="91">
        <f t="shared" si="7"/>
        <v>0</v>
      </c>
      <c r="L19" s="92"/>
      <c r="M19" s="106" t="str">
        <f t="shared" si="3"/>
        <v/>
      </c>
      <c r="N19" s="122"/>
      <c r="O19" s="105">
        <f t="shared" si="8"/>
        <v>0</v>
      </c>
      <c r="P19" s="63">
        <f t="shared" si="9"/>
        <v>0</v>
      </c>
      <c r="Q19" s="90">
        <f t="shared" si="4"/>
        <v>1</v>
      </c>
      <c r="R19" s="111">
        <f t="shared" si="10"/>
        <v>0</v>
      </c>
      <c r="S19" s="92"/>
      <c r="T19" s="106" t="str">
        <f t="shared" si="5"/>
        <v/>
      </c>
      <c r="U19" s="126"/>
    </row>
    <row r="20" spans="1:21" s="22" customFormat="1" ht="26.5" customHeight="1">
      <c r="A20" s="319">
        <v>18</v>
      </c>
      <c r="B20" s="313"/>
      <c r="C20" s="315"/>
      <c r="D20" s="315"/>
      <c r="E20" s="315"/>
      <c r="F20" s="316"/>
      <c r="G20" s="317">
        <f t="shared" si="6"/>
        <v>0</v>
      </c>
      <c r="H20" s="157">
        <f t="shared" si="0"/>
        <v>0</v>
      </c>
      <c r="I20" s="64">
        <f t="shared" si="1"/>
        <v>0</v>
      </c>
      <c r="J20" s="286">
        <f t="shared" si="2"/>
        <v>1</v>
      </c>
      <c r="K20" s="91">
        <f t="shared" si="7"/>
        <v>0</v>
      </c>
      <c r="L20" s="92"/>
      <c r="M20" s="106" t="str">
        <f t="shared" si="3"/>
        <v/>
      </c>
      <c r="N20" s="122"/>
      <c r="O20" s="105">
        <f t="shared" si="8"/>
        <v>0</v>
      </c>
      <c r="P20" s="63">
        <f t="shared" si="9"/>
        <v>0</v>
      </c>
      <c r="Q20" s="90">
        <f t="shared" si="4"/>
        <v>1</v>
      </c>
      <c r="R20" s="111">
        <f t="shared" si="10"/>
        <v>0</v>
      </c>
      <c r="S20" s="92"/>
      <c r="T20" s="106" t="str">
        <f t="shared" si="5"/>
        <v/>
      </c>
      <c r="U20" s="126"/>
    </row>
    <row r="21" spans="1:21" s="22" customFormat="1" ht="26.5" customHeight="1">
      <c r="A21" s="319">
        <v>19</v>
      </c>
      <c r="B21" s="313"/>
      <c r="C21" s="315"/>
      <c r="D21" s="315"/>
      <c r="E21" s="315"/>
      <c r="F21" s="316"/>
      <c r="G21" s="317">
        <f t="shared" si="6"/>
        <v>0</v>
      </c>
      <c r="H21" s="157">
        <f t="shared" si="0"/>
        <v>0</v>
      </c>
      <c r="I21" s="64">
        <f t="shared" si="1"/>
        <v>0</v>
      </c>
      <c r="J21" s="286">
        <f t="shared" si="2"/>
        <v>1</v>
      </c>
      <c r="K21" s="91">
        <f t="shared" si="7"/>
        <v>0</v>
      </c>
      <c r="L21" s="92"/>
      <c r="M21" s="106" t="str">
        <f t="shared" si="3"/>
        <v/>
      </c>
      <c r="N21" s="122"/>
      <c r="O21" s="105">
        <f t="shared" si="8"/>
        <v>0</v>
      </c>
      <c r="P21" s="63">
        <f t="shared" si="9"/>
        <v>0</v>
      </c>
      <c r="Q21" s="90">
        <f t="shared" si="4"/>
        <v>1</v>
      </c>
      <c r="R21" s="111">
        <f t="shared" si="10"/>
        <v>0</v>
      </c>
      <c r="S21" s="92"/>
      <c r="T21" s="106" t="str">
        <f t="shared" si="5"/>
        <v/>
      </c>
      <c r="U21" s="126"/>
    </row>
    <row r="22" spans="1:21" s="22" customFormat="1" ht="26.5" customHeight="1">
      <c r="A22" s="319">
        <v>20</v>
      </c>
      <c r="B22" s="313"/>
      <c r="C22" s="315"/>
      <c r="D22" s="315"/>
      <c r="E22" s="315"/>
      <c r="F22" s="316"/>
      <c r="G22" s="317">
        <f t="shared" si="6"/>
        <v>0</v>
      </c>
      <c r="H22" s="157">
        <f t="shared" si="0"/>
        <v>0</v>
      </c>
      <c r="I22" s="64">
        <f t="shared" si="1"/>
        <v>0</v>
      </c>
      <c r="J22" s="286">
        <f t="shared" si="2"/>
        <v>1</v>
      </c>
      <c r="K22" s="91">
        <f t="shared" si="7"/>
        <v>0</v>
      </c>
      <c r="L22" s="92"/>
      <c r="M22" s="106" t="str">
        <f t="shared" si="3"/>
        <v/>
      </c>
      <c r="N22" s="122"/>
      <c r="O22" s="105">
        <f t="shared" si="8"/>
        <v>0</v>
      </c>
      <c r="P22" s="63">
        <f t="shared" si="9"/>
        <v>0</v>
      </c>
      <c r="Q22" s="90">
        <f t="shared" si="4"/>
        <v>1</v>
      </c>
      <c r="R22" s="111">
        <f t="shared" si="10"/>
        <v>0</v>
      </c>
      <c r="S22" s="92"/>
      <c r="T22" s="106" t="str">
        <f t="shared" si="5"/>
        <v/>
      </c>
      <c r="U22" s="126"/>
    </row>
    <row r="23" spans="1:21" s="22" customFormat="1" ht="26.5" customHeight="1">
      <c r="A23" s="319">
        <v>21</v>
      </c>
      <c r="B23" s="313"/>
      <c r="C23" s="315"/>
      <c r="D23" s="315"/>
      <c r="E23" s="315"/>
      <c r="F23" s="316"/>
      <c r="G23" s="317">
        <f t="shared" si="6"/>
        <v>0</v>
      </c>
      <c r="H23" s="157">
        <f t="shared" si="0"/>
        <v>0</v>
      </c>
      <c r="I23" s="64">
        <f t="shared" si="1"/>
        <v>0</v>
      </c>
      <c r="J23" s="286">
        <f t="shared" si="2"/>
        <v>1</v>
      </c>
      <c r="K23" s="91">
        <f t="shared" si="7"/>
        <v>0</v>
      </c>
      <c r="L23" s="92"/>
      <c r="M23" s="106" t="str">
        <f t="shared" si="3"/>
        <v/>
      </c>
      <c r="N23" s="122"/>
      <c r="O23" s="105">
        <f t="shared" si="8"/>
        <v>0</v>
      </c>
      <c r="P23" s="63">
        <f t="shared" si="9"/>
        <v>0</v>
      </c>
      <c r="Q23" s="90">
        <f t="shared" si="4"/>
        <v>1</v>
      </c>
      <c r="R23" s="111">
        <f t="shared" si="10"/>
        <v>0</v>
      </c>
      <c r="S23" s="92"/>
      <c r="T23" s="106" t="str">
        <f t="shared" si="5"/>
        <v/>
      </c>
      <c r="U23" s="126"/>
    </row>
    <row r="24" spans="1:21" s="22" customFormat="1" ht="26.5" customHeight="1">
      <c r="A24" s="319">
        <v>22</v>
      </c>
      <c r="B24" s="313"/>
      <c r="C24" s="315"/>
      <c r="D24" s="315"/>
      <c r="E24" s="315"/>
      <c r="F24" s="316"/>
      <c r="G24" s="317">
        <f t="shared" si="6"/>
        <v>0</v>
      </c>
      <c r="H24" s="157">
        <f t="shared" si="0"/>
        <v>0</v>
      </c>
      <c r="I24" s="64">
        <f t="shared" si="1"/>
        <v>0</v>
      </c>
      <c r="J24" s="286">
        <f t="shared" si="2"/>
        <v>1</v>
      </c>
      <c r="K24" s="91">
        <f t="shared" si="7"/>
        <v>0</v>
      </c>
      <c r="L24" s="92"/>
      <c r="M24" s="106" t="str">
        <f t="shared" si="3"/>
        <v/>
      </c>
      <c r="N24" s="122"/>
      <c r="O24" s="105">
        <f t="shared" si="8"/>
        <v>0</v>
      </c>
      <c r="P24" s="63">
        <f t="shared" si="9"/>
        <v>0</v>
      </c>
      <c r="Q24" s="90">
        <f t="shared" si="4"/>
        <v>1</v>
      </c>
      <c r="R24" s="111">
        <f t="shared" si="10"/>
        <v>0</v>
      </c>
      <c r="S24" s="92"/>
      <c r="T24" s="106" t="str">
        <f t="shared" si="5"/>
        <v/>
      </c>
      <c r="U24" s="126"/>
    </row>
    <row r="25" spans="1:21" s="22" customFormat="1" ht="26.5" customHeight="1">
      <c r="A25" s="319">
        <v>23</v>
      </c>
      <c r="B25" s="313"/>
      <c r="C25" s="315"/>
      <c r="D25" s="315"/>
      <c r="E25" s="315"/>
      <c r="F25" s="316"/>
      <c r="G25" s="317">
        <f t="shared" si="6"/>
        <v>0</v>
      </c>
      <c r="H25" s="157">
        <f t="shared" si="0"/>
        <v>0</v>
      </c>
      <c r="I25" s="64">
        <f t="shared" si="1"/>
        <v>0</v>
      </c>
      <c r="J25" s="286">
        <f t="shared" si="2"/>
        <v>1</v>
      </c>
      <c r="K25" s="91">
        <f t="shared" si="7"/>
        <v>0</v>
      </c>
      <c r="L25" s="92"/>
      <c r="M25" s="106" t="str">
        <f t="shared" si="3"/>
        <v/>
      </c>
      <c r="N25" s="122"/>
      <c r="O25" s="105">
        <f t="shared" si="8"/>
        <v>0</v>
      </c>
      <c r="P25" s="63">
        <f t="shared" si="9"/>
        <v>0</v>
      </c>
      <c r="Q25" s="90">
        <f t="shared" si="4"/>
        <v>1</v>
      </c>
      <c r="R25" s="111">
        <f t="shared" si="10"/>
        <v>0</v>
      </c>
      <c r="S25" s="92"/>
      <c r="T25" s="106" t="str">
        <f t="shared" si="5"/>
        <v/>
      </c>
      <c r="U25" s="126"/>
    </row>
    <row r="26" spans="1:21" s="22" customFormat="1" ht="26.5" customHeight="1">
      <c r="A26" s="319">
        <v>24</v>
      </c>
      <c r="B26" s="313"/>
      <c r="C26" s="315"/>
      <c r="D26" s="315"/>
      <c r="E26" s="315"/>
      <c r="F26" s="316"/>
      <c r="G26" s="317">
        <f t="shared" si="6"/>
        <v>0</v>
      </c>
      <c r="H26" s="157">
        <f t="shared" si="0"/>
        <v>0</v>
      </c>
      <c r="I26" s="64">
        <f t="shared" si="1"/>
        <v>0</v>
      </c>
      <c r="J26" s="286">
        <f t="shared" si="2"/>
        <v>1</v>
      </c>
      <c r="K26" s="91">
        <f t="shared" si="7"/>
        <v>0</v>
      </c>
      <c r="L26" s="92"/>
      <c r="M26" s="106" t="str">
        <f t="shared" si="3"/>
        <v/>
      </c>
      <c r="N26" s="122"/>
      <c r="O26" s="105">
        <f t="shared" si="8"/>
        <v>0</v>
      </c>
      <c r="P26" s="63">
        <f t="shared" si="9"/>
        <v>0</v>
      </c>
      <c r="Q26" s="90">
        <f t="shared" si="4"/>
        <v>1</v>
      </c>
      <c r="R26" s="111">
        <f t="shared" si="10"/>
        <v>0</v>
      </c>
      <c r="S26" s="92"/>
      <c r="T26" s="106" t="str">
        <f t="shared" si="5"/>
        <v/>
      </c>
      <c r="U26" s="126"/>
    </row>
    <row r="27" spans="1:21" s="22" customFormat="1" ht="26.5" customHeight="1">
      <c r="A27" s="319">
        <v>25</v>
      </c>
      <c r="B27" s="313"/>
      <c r="C27" s="315"/>
      <c r="D27" s="315"/>
      <c r="E27" s="315"/>
      <c r="F27" s="316"/>
      <c r="G27" s="317">
        <f t="shared" si="6"/>
        <v>0</v>
      </c>
      <c r="H27" s="157">
        <f t="shared" si="0"/>
        <v>0</v>
      </c>
      <c r="I27" s="64">
        <f t="shared" si="1"/>
        <v>0</v>
      </c>
      <c r="J27" s="286">
        <f t="shared" si="2"/>
        <v>1</v>
      </c>
      <c r="K27" s="91">
        <f t="shared" si="7"/>
        <v>0</v>
      </c>
      <c r="L27" s="92"/>
      <c r="M27" s="106" t="str">
        <f t="shared" si="3"/>
        <v/>
      </c>
      <c r="N27" s="122"/>
      <c r="O27" s="105">
        <f t="shared" si="8"/>
        <v>0</v>
      </c>
      <c r="P27" s="63">
        <f t="shared" si="9"/>
        <v>0</v>
      </c>
      <c r="Q27" s="90">
        <f t="shared" si="4"/>
        <v>1</v>
      </c>
      <c r="R27" s="111">
        <f t="shared" si="10"/>
        <v>0</v>
      </c>
      <c r="S27" s="92"/>
      <c r="T27" s="106" t="str">
        <f t="shared" si="5"/>
        <v/>
      </c>
      <c r="U27" s="126"/>
    </row>
    <row r="28" spans="1:21" s="22" customFormat="1" ht="26.5" customHeight="1">
      <c r="A28" s="319">
        <v>26</v>
      </c>
      <c r="B28" s="313"/>
      <c r="C28" s="315"/>
      <c r="D28" s="315"/>
      <c r="E28" s="315"/>
      <c r="F28" s="316"/>
      <c r="G28" s="317">
        <f t="shared" si="6"/>
        <v>0</v>
      </c>
      <c r="H28" s="157">
        <f t="shared" si="0"/>
        <v>0</v>
      </c>
      <c r="I28" s="64">
        <f t="shared" si="1"/>
        <v>0</v>
      </c>
      <c r="J28" s="286">
        <f t="shared" si="2"/>
        <v>1</v>
      </c>
      <c r="K28" s="91">
        <f t="shared" si="7"/>
        <v>0</v>
      </c>
      <c r="L28" s="92"/>
      <c r="M28" s="106" t="str">
        <f t="shared" si="3"/>
        <v/>
      </c>
      <c r="N28" s="122"/>
      <c r="O28" s="105">
        <f t="shared" si="8"/>
        <v>0</v>
      </c>
      <c r="P28" s="63">
        <f t="shared" si="9"/>
        <v>0</v>
      </c>
      <c r="Q28" s="90">
        <f t="shared" si="4"/>
        <v>1</v>
      </c>
      <c r="R28" s="111">
        <f t="shared" si="10"/>
        <v>0</v>
      </c>
      <c r="S28" s="92"/>
      <c r="T28" s="106" t="str">
        <f t="shared" si="5"/>
        <v/>
      </c>
      <c r="U28" s="126"/>
    </row>
    <row r="29" spans="1:21" s="22" customFormat="1" ht="26.5" customHeight="1">
      <c r="A29" s="319">
        <v>27</v>
      </c>
      <c r="B29" s="313"/>
      <c r="C29" s="315"/>
      <c r="D29" s="315"/>
      <c r="E29" s="315"/>
      <c r="F29" s="316"/>
      <c r="G29" s="317">
        <f t="shared" si="6"/>
        <v>0</v>
      </c>
      <c r="H29" s="157">
        <f t="shared" si="0"/>
        <v>0</v>
      </c>
      <c r="I29" s="64">
        <f t="shared" si="1"/>
        <v>0</v>
      </c>
      <c r="J29" s="286">
        <f t="shared" si="2"/>
        <v>1</v>
      </c>
      <c r="K29" s="91">
        <f t="shared" si="7"/>
        <v>0</v>
      </c>
      <c r="L29" s="92"/>
      <c r="M29" s="106" t="str">
        <f t="shared" si="3"/>
        <v/>
      </c>
      <c r="N29" s="122"/>
      <c r="O29" s="105">
        <f t="shared" si="8"/>
        <v>0</v>
      </c>
      <c r="P29" s="63">
        <f t="shared" si="9"/>
        <v>0</v>
      </c>
      <c r="Q29" s="90">
        <f t="shared" si="4"/>
        <v>1</v>
      </c>
      <c r="R29" s="111">
        <f t="shared" si="10"/>
        <v>0</v>
      </c>
      <c r="S29" s="92"/>
      <c r="T29" s="106" t="str">
        <f t="shared" si="5"/>
        <v/>
      </c>
      <c r="U29" s="126"/>
    </row>
    <row r="30" spans="1:21" s="22" customFormat="1" ht="26.5" customHeight="1">
      <c r="A30" s="319">
        <v>28</v>
      </c>
      <c r="B30" s="313"/>
      <c r="C30" s="315"/>
      <c r="D30" s="315"/>
      <c r="E30" s="315"/>
      <c r="F30" s="316"/>
      <c r="G30" s="317">
        <f t="shared" si="6"/>
        <v>0</v>
      </c>
      <c r="H30" s="157">
        <f t="shared" si="0"/>
        <v>0</v>
      </c>
      <c r="I30" s="64">
        <f t="shared" si="1"/>
        <v>0</v>
      </c>
      <c r="J30" s="286">
        <f t="shared" si="2"/>
        <v>1</v>
      </c>
      <c r="K30" s="91">
        <f t="shared" si="7"/>
        <v>0</v>
      </c>
      <c r="L30" s="92"/>
      <c r="M30" s="106" t="str">
        <f t="shared" si="3"/>
        <v/>
      </c>
      <c r="N30" s="122"/>
      <c r="O30" s="105">
        <f t="shared" si="8"/>
        <v>0</v>
      </c>
      <c r="P30" s="63">
        <f t="shared" si="9"/>
        <v>0</v>
      </c>
      <c r="Q30" s="90">
        <f t="shared" si="4"/>
        <v>1</v>
      </c>
      <c r="R30" s="111">
        <f t="shared" si="10"/>
        <v>0</v>
      </c>
      <c r="S30" s="92"/>
      <c r="T30" s="106" t="str">
        <f t="shared" si="5"/>
        <v/>
      </c>
      <c r="U30" s="126"/>
    </row>
    <row r="31" spans="1:21" s="22" customFormat="1" ht="26.5" customHeight="1">
      <c r="A31" s="319">
        <v>29</v>
      </c>
      <c r="B31" s="313"/>
      <c r="C31" s="315"/>
      <c r="D31" s="315"/>
      <c r="E31" s="315"/>
      <c r="F31" s="316"/>
      <c r="G31" s="317">
        <f t="shared" si="6"/>
        <v>0</v>
      </c>
      <c r="H31" s="157">
        <f t="shared" si="0"/>
        <v>0</v>
      </c>
      <c r="I31" s="64">
        <f t="shared" si="1"/>
        <v>0</v>
      </c>
      <c r="J31" s="286">
        <f t="shared" si="2"/>
        <v>1</v>
      </c>
      <c r="K31" s="91">
        <f t="shared" si="7"/>
        <v>0</v>
      </c>
      <c r="L31" s="92"/>
      <c r="M31" s="106" t="str">
        <f t="shared" si="3"/>
        <v/>
      </c>
      <c r="N31" s="122"/>
      <c r="O31" s="105">
        <f t="shared" si="8"/>
        <v>0</v>
      </c>
      <c r="P31" s="63">
        <f t="shared" si="9"/>
        <v>0</v>
      </c>
      <c r="Q31" s="90">
        <f t="shared" si="4"/>
        <v>1</v>
      </c>
      <c r="R31" s="111">
        <f t="shared" si="10"/>
        <v>0</v>
      </c>
      <c r="S31" s="92"/>
      <c r="T31" s="106" t="str">
        <f t="shared" si="5"/>
        <v/>
      </c>
      <c r="U31" s="126"/>
    </row>
    <row r="32" spans="1:21" s="22" customFormat="1" ht="26.5" customHeight="1">
      <c r="A32" s="319">
        <v>30</v>
      </c>
      <c r="B32" s="313"/>
      <c r="C32" s="315"/>
      <c r="D32" s="315"/>
      <c r="E32" s="315"/>
      <c r="F32" s="316"/>
      <c r="G32" s="317">
        <f t="shared" si="6"/>
        <v>0</v>
      </c>
      <c r="H32" s="157">
        <f t="shared" si="0"/>
        <v>0</v>
      </c>
      <c r="I32" s="64">
        <f t="shared" si="1"/>
        <v>0</v>
      </c>
      <c r="J32" s="286">
        <f t="shared" si="2"/>
        <v>1</v>
      </c>
      <c r="K32" s="91">
        <f t="shared" si="7"/>
        <v>0</v>
      </c>
      <c r="L32" s="92"/>
      <c r="M32" s="106" t="str">
        <f t="shared" si="3"/>
        <v/>
      </c>
      <c r="N32" s="122"/>
      <c r="O32" s="105">
        <f t="shared" si="8"/>
        <v>0</v>
      </c>
      <c r="P32" s="63">
        <f t="shared" si="9"/>
        <v>0</v>
      </c>
      <c r="Q32" s="90">
        <f t="shared" si="4"/>
        <v>1</v>
      </c>
      <c r="R32" s="111">
        <f t="shared" si="10"/>
        <v>0</v>
      </c>
      <c r="S32" s="92"/>
      <c r="T32" s="106" t="str">
        <f t="shared" si="5"/>
        <v/>
      </c>
      <c r="U32" s="126"/>
    </row>
    <row r="33" spans="1:21" s="22" customFormat="1" ht="26.5" customHeight="1">
      <c r="A33" s="319">
        <v>31</v>
      </c>
      <c r="B33" s="313"/>
      <c r="C33" s="315"/>
      <c r="D33" s="315"/>
      <c r="E33" s="315"/>
      <c r="F33" s="316"/>
      <c r="G33" s="317">
        <f t="shared" si="6"/>
        <v>0</v>
      </c>
      <c r="H33" s="157">
        <f t="shared" si="0"/>
        <v>0</v>
      </c>
      <c r="I33" s="64">
        <f t="shared" si="1"/>
        <v>0</v>
      </c>
      <c r="J33" s="286">
        <f t="shared" si="2"/>
        <v>1</v>
      </c>
      <c r="K33" s="91">
        <f t="shared" si="7"/>
        <v>0</v>
      </c>
      <c r="L33" s="92"/>
      <c r="M33" s="106" t="str">
        <f t="shared" si="3"/>
        <v/>
      </c>
      <c r="N33" s="122"/>
      <c r="O33" s="105">
        <f t="shared" si="8"/>
        <v>0</v>
      </c>
      <c r="P33" s="63">
        <f t="shared" si="9"/>
        <v>0</v>
      </c>
      <c r="Q33" s="90">
        <f t="shared" si="4"/>
        <v>1</v>
      </c>
      <c r="R33" s="111">
        <f t="shared" si="10"/>
        <v>0</v>
      </c>
      <c r="S33" s="92"/>
      <c r="T33" s="106" t="str">
        <f t="shared" si="5"/>
        <v/>
      </c>
      <c r="U33" s="126"/>
    </row>
    <row r="34" spans="1:21" s="22" customFormat="1" ht="26.5" customHeight="1">
      <c r="A34" s="319">
        <v>32</v>
      </c>
      <c r="B34" s="313"/>
      <c r="C34" s="315"/>
      <c r="D34" s="315"/>
      <c r="E34" s="315"/>
      <c r="F34" s="316"/>
      <c r="G34" s="317">
        <f t="shared" si="6"/>
        <v>0</v>
      </c>
      <c r="H34" s="157">
        <f t="shared" si="0"/>
        <v>0</v>
      </c>
      <c r="I34" s="64">
        <f t="shared" si="1"/>
        <v>0</v>
      </c>
      <c r="J34" s="286">
        <f t="shared" si="2"/>
        <v>1</v>
      </c>
      <c r="K34" s="91">
        <f t="shared" si="7"/>
        <v>0</v>
      </c>
      <c r="L34" s="92"/>
      <c r="M34" s="106" t="str">
        <f t="shared" si="3"/>
        <v/>
      </c>
      <c r="N34" s="122"/>
      <c r="O34" s="105">
        <f t="shared" si="8"/>
        <v>0</v>
      </c>
      <c r="P34" s="63">
        <f t="shared" si="9"/>
        <v>0</v>
      </c>
      <c r="Q34" s="90">
        <f t="shared" si="4"/>
        <v>1</v>
      </c>
      <c r="R34" s="111">
        <f t="shared" si="10"/>
        <v>0</v>
      </c>
      <c r="S34" s="92"/>
      <c r="T34" s="106" t="str">
        <f t="shared" si="5"/>
        <v/>
      </c>
      <c r="U34" s="126"/>
    </row>
    <row r="35" spans="1:21" s="22" customFormat="1" ht="26.5" customHeight="1">
      <c r="A35" s="319">
        <v>33</v>
      </c>
      <c r="B35" s="313"/>
      <c r="C35" s="315"/>
      <c r="D35" s="315"/>
      <c r="E35" s="315"/>
      <c r="F35" s="316"/>
      <c r="G35" s="317">
        <f t="shared" si="6"/>
        <v>0</v>
      </c>
      <c r="H35" s="157">
        <f t="shared" si="0"/>
        <v>0</v>
      </c>
      <c r="I35" s="64">
        <f t="shared" si="1"/>
        <v>0</v>
      </c>
      <c r="J35" s="286">
        <f t="shared" si="2"/>
        <v>1</v>
      </c>
      <c r="K35" s="91">
        <f t="shared" si="7"/>
        <v>0</v>
      </c>
      <c r="L35" s="92"/>
      <c r="M35" s="106" t="str">
        <f t="shared" si="3"/>
        <v/>
      </c>
      <c r="N35" s="122"/>
      <c r="O35" s="105">
        <f t="shared" si="8"/>
        <v>0</v>
      </c>
      <c r="P35" s="63">
        <f t="shared" si="9"/>
        <v>0</v>
      </c>
      <c r="Q35" s="90">
        <f t="shared" si="4"/>
        <v>1</v>
      </c>
      <c r="R35" s="111">
        <f t="shared" si="10"/>
        <v>0</v>
      </c>
      <c r="S35" s="92"/>
      <c r="T35" s="106" t="str">
        <f t="shared" si="5"/>
        <v/>
      </c>
      <c r="U35" s="126"/>
    </row>
    <row r="36" spans="1:21" s="22" customFormat="1" ht="26.5" customHeight="1">
      <c r="A36" s="319">
        <v>34</v>
      </c>
      <c r="B36" s="313"/>
      <c r="C36" s="315"/>
      <c r="D36" s="315"/>
      <c r="E36" s="315"/>
      <c r="F36" s="316"/>
      <c r="G36" s="317">
        <f t="shared" si="6"/>
        <v>0</v>
      </c>
      <c r="H36" s="157">
        <f t="shared" si="0"/>
        <v>0</v>
      </c>
      <c r="I36" s="64">
        <f t="shared" si="1"/>
        <v>0</v>
      </c>
      <c r="J36" s="286">
        <f t="shared" si="2"/>
        <v>1</v>
      </c>
      <c r="K36" s="91">
        <f t="shared" si="7"/>
        <v>0</v>
      </c>
      <c r="L36" s="92"/>
      <c r="M36" s="106" t="str">
        <f t="shared" si="3"/>
        <v/>
      </c>
      <c r="N36" s="122"/>
      <c r="O36" s="105">
        <f t="shared" si="8"/>
        <v>0</v>
      </c>
      <c r="P36" s="63">
        <f t="shared" si="9"/>
        <v>0</v>
      </c>
      <c r="Q36" s="90">
        <f t="shared" si="4"/>
        <v>1</v>
      </c>
      <c r="R36" s="111">
        <f t="shared" si="10"/>
        <v>0</v>
      </c>
      <c r="S36" s="92"/>
      <c r="T36" s="106" t="str">
        <f t="shared" si="5"/>
        <v/>
      </c>
      <c r="U36" s="126"/>
    </row>
    <row r="37" spans="1:21" s="22" customFormat="1" ht="26.5" customHeight="1">
      <c r="A37" s="319">
        <v>35</v>
      </c>
      <c r="B37" s="313"/>
      <c r="C37" s="315"/>
      <c r="D37" s="315"/>
      <c r="E37" s="315"/>
      <c r="F37" s="316"/>
      <c r="G37" s="317">
        <f t="shared" si="6"/>
        <v>0</v>
      </c>
      <c r="H37" s="157">
        <f t="shared" si="0"/>
        <v>0</v>
      </c>
      <c r="I37" s="64">
        <f t="shared" si="1"/>
        <v>0</v>
      </c>
      <c r="J37" s="286">
        <f t="shared" si="2"/>
        <v>1</v>
      </c>
      <c r="K37" s="91">
        <f t="shared" si="7"/>
        <v>0</v>
      </c>
      <c r="L37" s="92"/>
      <c r="M37" s="106" t="str">
        <f t="shared" si="3"/>
        <v/>
      </c>
      <c r="N37" s="122"/>
      <c r="O37" s="105">
        <f t="shared" si="8"/>
        <v>0</v>
      </c>
      <c r="P37" s="63">
        <f t="shared" si="9"/>
        <v>0</v>
      </c>
      <c r="Q37" s="90">
        <f t="shared" si="4"/>
        <v>1</v>
      </c>
      <c r="R37" s="111">
        <f t="shared" si="10"/>
        <v>0</v>
      </c>
      <c r="S37" s="92"/>
      <c r="T37" s="106" t="str">
        <f t="shared" si="5"/>
        <v/>
      </c>
      <c r="U37" s="126"/>
    </row>
    <row r="38" spans="1:21" s="22" customFormat="1" ht="26.5" customHeight="1">
      <c r="A38" s="319">
        <v>36</v>
      </c>
      <c r="B38" s="313"/>
      <c r="C38" s="315"/>
      <c r="D38" s="315"/>
      <c r="E38" s="315"/>
      <c r="F38" s="316"/>
      <c r="G38" s="317">
        <f t="shared" si="6"/>
        <v>0</v>
      </c>
      <c r="H38" s="157">
        <f t="shared" si="0"/>
        <v>0</v>
      </c>
      <c r="I38" s="64">
        <f t="shared" si="1"/>
        <v>0</v>
      </c>
      <c r="J38" s="286">
        <f t="shared" si="2"/>
        <v>1</v>
      </c>
      <c r="K38" s="91">
        <f t="shared" si="7"/>
        <v>0</v>
      </c>
      <c r="L38" s="92"/>
      <c r="M38" s="106" t="str">
        <f t="shared" si="3"/>
        <v/>
      </c>
      <c r="N38" s="122"/>
      <c r="O38" s="105">
        <f t="shared" si="8"/>
        <v>0</v>
      </c>
      <c r="P38" s="63">
        <f t="shared" si="9"/>
        <v>0</v>
      </c>
      <c r="Q38" s="90">
        <f t="shared" si="4"/>
        <v>1</v>
      </c>
      <c r="R38" s="111">
        <f t="shared" si="10"/>
        <v>0</v>
      </c>
      <c r="S38" s="92"/>
      <c r="T38" s="106" t="str">
        <f t="shared" si="5"/>
        <v/>
      </c>
      <c r="U38" s="126"/>
    </row>
    <row r="39" spans="1:21" s="22" customFormat="1" ht="26.5" customHeight="1">
      <c r="A39" s="319">
        <v>37</v>
      </c>
      <c r="B39" s="313"/>
      <c r="C39" s="315"/>
      <c r="D39" s="315"/>
      <c r="E39" s="315"/>
      <c r="F39" s="316"/>
      <c r="G39" s="317">
        <f t="shared" si="6"/>
        <v>0</v>
      </c>
      <c r="H39" s="157">
        <f t="shared" si="0"/>
        <v>0</v>
      </c>
      <c r="I39" s="64">
        <f t="shared" si="1"/>
        <v>0</v>
      </c>
      <c r="J39" s="286">
        <f t="shared" si="2"/>
        <v>1</v>
      </c>
      <c r="K39" s="91">
        <f t="shared" si="7"/>
        <v>0</v>
      </c>
      <c r="L39" s="92"/>
      <c r="M39" s="106" t="str">
        <f t="shared" si="3"/>
        <v/>
      </c>
      <c r="N39" s="122"/>
      <c r="O39" s="105">
        <f t="shared" si="8"/>
        <v>0</v>
      </c>
      <c r="P39" s="63">
        <f t="shared" si="9"/>
        <v>0</v>
      </c>
      <c r="Q39" s="90">
        <f t="shared" si="4"/>
        <v>1</v>
      </c>
      <c r="R39" s="111">
        <f t="shared" si="10"/>
        <v>0</v>
      </c>
      <c r="S39" s="92"/>
      <c r="T39" s="106" t="str">
        <f t="shared" si="5"/>
        <v/>
      </c>
      <c r="U39" s="126"/>
    </row>
    <row r="40" spans="1:21" s="22" customFormat="1" ht="26.5" customHeight="1">
      <c r="A40" s="319">
        <v>38</v>
      </c>
      <c r="B40" s="313"/>
      <c r="C40" s="315"/>
      <c r="D40" s="315"/>
      <c r="E40" s="315"/>
      <c r="F40" s="316"/>
      <c r="G40" s="317">
        <f t="shared" si="6"/>
        <v>0</v>
      </c>
      <c r="H40" s="157">
        <f t="shared" si="0"/>
        <v>0</v>
      </c>
      <c r="I40" s="64">
        <f t="shared" si="1"/>
        <v>0</v>
      </c>
      <c r="J40" s="286">
        <f t="shared" si="2"/>
        <v>1</v>
      </c>
      <c r="K40" s="91">
        <f t="shared" si="7"/>
        <v>0</v>
      </c>
      <c r="L40" s="92"/>
      <c r="M40" s="106" t="str">
        <f t="shared" si="3"/>
        <v/>
      </c>
      <c r="N40" s="122"/>
      <c r="O40" s="105">
        <f t="shared" si="8"/>
        <v>0</v>
      </c>
      <c r="P40" s="63">
        <f t="shared" si="9"/>
        <v>0</v>
      </c>
      <c r="Q40" s="90">
        <f t="shared" si="4"/>
        <v>1</v>
      </c>
      <c r="R40" s="111">
        <f t="shared" si="10"/>
        <v>0</v>
      </c>
      <c r="S40" s="92"/>
      <c r="T40" s="106" t="str">
        <f t="shared" si="5"/>
        <v/>
      </c>
      <c r="U40" s="126"/>
    </row>
    <row r="41" spans="1:21" s="22" customFormat="1" ht="26.5" customHeight="1">
      <c r="A41" s="319">
        <v>39</v>
      </c>
      <c r="B41" s="313"/>
      <c r="C41" s="315"/>
      <c r="D41" s="315"/>
      <c r="E41" s="315"/>
      <c r="F41" s="316"/>
      <c r="G41" s="317">
        <f t="shared" si="6"/>
        <v>0</v>
      </c>
      <c r="H41" s="157">
        <f t="shared" si="0"/>
        <v>0</v>
      </c>
      <c r="I41" s="64">
        <f t="shared" si="1"/>
        <v>0</v>
      </c>
      <c r="J41" s="286">
        <f t="shared" si="2"/>
        <v>1</v>
      </c>
      <c r="K41" s="91">
        <f t="shared" si="7"/>
        <v>0</v>
      </c>
      <c r="L41" s="92"/>
      <c r="M41" s="106" t="str">
        <f t="shared" si="3"/>
        <v/>
      </c>
      <c r="N41" s="122"/>
      <c r="O41" s="105">
        <f t="shared" si="8"/>
        <v>0</v>
      </c>
      <c r="P41" s="63">
        <f t="shared" si="9"/>
        <v>0</v>
      </c>
      <c r="Q41" s="90">
        <f t="shared" si="4"/>
        <v>1</v>
      </c>
      <c r="R41" s="111">
        <f t="shared" si="10"/>
        <v>0</v>
      </c>
      <c r="S41" s="92"/>
      <c r="T41" s="106" t="str">
        <f t="shared" si="5"/>
        <v/>
      </c>
      <c r="U41" s="126"/>
    </row>
    <row r="42" spans="1:21" s="22" customFormat="1" ht="26.5" customHeight="1">
      <c r="A42" s="319">
        <v>40</v>
      </c>
      <c r="B42" s="313"/>
      <c r="C42" s="315"/>
      <c r="D42" s="315"/>
      <c r="E42" s="315"/>
      <c r="F42" s="316"/>
      <c r="G42" s="317">
        <f t="shared" si="6"/>
        <v>0</v>
      </c>
      <c r="H42" s="157">
        <f t="shared" si="0"/>
        <v>0</v>
      </c>
      <c r="I42" s="64">
        <f t="shared" si="1"/>
        <v>0</v>
      </c>
      <c r="J42" s="286">
        <f t="shared" si="2"/>
        <v>1</v>
      </c>
      <c r="K42" s="91">
        <f t="shared" si="7"/>
        <v>0</v>
      </c>
      <c r="L42" s="92"/>
      <c r="M42" s="106" t="str">
        <f t="shared" si="3"/>
        <v/>
      </c>
      <c r="N42" s="122"/>
      <c r="O42" s="105">
        <f t="shared" si="8"/>
        <v>0</v>
      </c>
      <c r="P42" s="63">
        <f t="shared" si="9"/>
        <v>0</v>
      </c>
      <c r="Q42" s="90">
        <f t="shared" si="4"/>
        <v>1</v>
      </c>
      <c r="R42" s="111">
        <f t="shared" si="10"/>
        <v>0</v>
      </c>
      <c r="S42" s="92"/>
      <c r="T42" s="106" t="str">
        <f t="shared" si="5"/>
        <v/>
      </c>
      <c r="U42" s="126"/>
    </row>
    <row r="43" spans="1:21" s="22" customFormat="1" ht="25.5" customHeight="1" thickBot="1">
      <c r="A43" s="322"/>
      <c r="B43" s="318" t="s">
        <v>4</v>
      </c>
      <c r="C43" s="225"/>
      <c r="D43" s="225"/>
      <c r="E43" s="225"/>
      <c r="F43" s="225"/>
      <c r="G43" s="317">
        <f>SUM(G3:G42)</f>
        <v>76300</v>
      </c>
      <c r="H43" s="158"/>
      <c r="I43" s="107"/>
      <c r="J43" s="107"/>
      <c r="K43" s="107">
        <f>SUM(K3:K42)</f>
        <v>76300</v>
      </c>
      <c r="L43" s="108"/>
      <c r="M43" s="109"/>
      <c r="N43" s="123"/>
      <c r="O43" s="113"/>
      <c r="P43" s="112"/>
      <c r="Q43" s="112"/>
      <c r="R43" s="112">
        <f>SUM(R3:R42)</f>
        <v>76300</v>
      </c>
      <c r="S43" s="114"/>
      <c r="T43" s="115"/>
      <c r="U43" s="127"/>
    </row>
    <row r="45" spans="8:20" ht="13"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</row>
    <row r="46" spans="13:20" ht="13">
      <c r="M46" s="40"/>
      <c r="N46" s="39"/>
      <c r="T46" s="40"/>
    </row>
    <row r="47" spans="14:14" ht="13">
      <c r="N47" s="39"/>
    </row>
    <row r="48" spans="1:20" ht="30.25" customHeight="1">
      <c r="A48" s="580" t="s">
        <v>101</v>
      </c>
      <c r="B48" s="580"/>
      <c r="L48" s="580" t="s">
        <v>99</v>
      </c>
      <c r="M48" s="580"/>
      <c r="S48" s="580" t="s">
        <v>99</v>
      </c>
      <c r="T48" s="580"/>
    </row>
    <row r="49" spans="1:20" ht="25.5" customHeight="1">
      <c r="A49" s="83" t="s">
        <v>56</v>
      </c>
      <c r="B49" s="57" t="s">
        <v>13</v>
      </c>
      <c r="L49" s="56" t="s">
        <v>68</v>
      </c>
      <c r="M49" s="57" t="s">
        <v>69</v>
      </c>
      <c r="N49" s="39"/>
      <c r="S49" s="56" t="s">
        <v>68</v>
      </c>
      <c r="T49" s="57" t="s">
        <v>69</v>
      </c>
    </row>
    <row r="50" spans="1:20" ht="26.5" customHeight="1">
      <c r="A50" s="58">
        <v>1</v>
      </c>
      <c r="B50" s="59" t="s">
        <v>57</v>
      </c>
      <c r="L50" s="58">
        <v>1</v>
      </c>
      <c r="M50" s="84" t="s">
        <v>66</v>
      </c>
      <c r="N50" s="39"/>
      <c r="S50" s="58">
        <v>1</v>
      </c>
      <c r="T50" s="84" t="s">
        <v>66</v>
      </c>
    </row>
    <row r="51" spans="1:20" ht="26.5" customHeight="1">
      <c r="A51" s="58">
        <v>2</v>
      </c>
      <c r="B51" s="58" t="s">
        <v>58</v>
      </c>
      <c r="L51" s="58">
        <v>2</v>
      </c>
      <c r="M51" s="84" t="s">
        <v>65</v>
      </c>
      <c r="N51" s="39"/>
      <c r="S51" s="58">
        <v>2</v>
      </c>
      <c r="T51" s="84" t="s">
        <v>65</v>
      </c>
    </row>
    <row r="52" spans="1:20" ht="26.5" customHeight="1">
      <c r="A52" s="58">
        <v>3</v>
      </c>
      <c r="B52" s="59" t="s">
        <v>59</v>
      </c>
      <c r="L52" s="58">
        <v>3</v>
      </c>
      <c r="M52" s="84" t="s">
        <v>64</v>
      </c>
      <c r="N52" s="39"/>
      <c r="S52" s="58">
        <v>3</v>
      </c>
      <c r="T52" s="84" t="s">
        <v>64</v>
      </c>
    </row>
    <row r="53" spans="1:20" ht="26.5" customHeight="1">
      <c r="A53" s="58">
        <v>4</v>
      </c>
      <c r="B53" s="59" t="s">
        <v>60</v>
      </c>
      <c r="L53" s="58">
        <v>4</v>
      </c>
      <c r="M53" s="84" t="s">
        <v>67</v>
      </c>
      <c r="N53" s="39"/>
      <c r="S53" s="58">
        <v>4</v>
      </c>
      <c r="T53" s="84" t="s">
        <v>67</v>
      </c>
    </row>
    <row r="54" spans="12:20" ht="26.5" customHeight="1">
      <c r="L54" s="58">
        <v>5</v>
      </c>
      <c r="M54" s="84" t="s">
        <v>103</v>
      </c>
      <c r="N54" s="39"/>
      <c r="S54" s="58">
        <v>5</v>
      </c>
      <c r="T54" s="84" t="s">
        <v>103</v>
      </c>
    </row>
    <row r="55" spans="12:20" ht="25.5" customHeight="1">
      <c r="L55" s="58">
        <v>6</v>
      </c>
      <c r="M55" s="84" t="s">
        <v>20</v>
      </c>
      <c r="N55" s="39"/>
      <c r="S55" s="58">
        <v>6</v>
      </c>
      <c r="T55" s="84" t="s">
        <v>20</v>
      </c>
    </row>
    <row r="56" spans="14:14" ht="13">
      <c r="N56" s="39"/>
    </row>
    <row r="57" spans="14:14" ht="13">
      <c r="N57" s="39"/>
    </row>
    <row r="58" spans="14:14" ht="13">
      <c r="N58" s="39"/>
    </row>
    <row r="59" spans="14:14" ht="13">
      <c r="N59" s="39"/>
    </row>
    <row r="60" spans="14:14" ht="13">
      <c r="N60" s="39"/>
    </row>
    <row r="68" spans="1:1" ht="13">
      <c r="A68" s="469">
        <f>+'ראשי-פרטים כלליים וריכוז הוצאות'!C117</f>
        <v>7</v>
      </c>
    </row>
    <row r="69" spans="1:1" ht="13" thickBot="1">
      <c r="A69">
        <f>VLOOKUP(+'ראשי-פרטים כלליים וריכוז הוצאות'!C117,'ראשי-פרטים כלליים וריכוז הוצאות'!$F$116:$L$128,3,0)</f>
        <v>1</v>
      </c>
    </row>
  </sheetData>
  <sheetProtection algorithmName="SHA-512" hashValue="0hEEhCw2LQsKJL71bpSW9eVSaMWPjBXKRKAIWTl9TgVKeZezx8hUDlnGcjWv52j1eHhnSoXka2vFUd4igPqdkw==" saltValue="g8F8nf5dunsQnfaTIgqd8w==" spinCount="100000" sheet="1" objects="1" scenarios="1"/>
  <customSheetViews>
    <customSheetView guid="{0c0a7354-1e68-4af0-8238-6cb67405e9aa}" topLeftCell="A1">
      <selection pane="topLeft" activeCell="B10" sqref="B10"/>
      <pageMargins left="0.75" right="0.75" top="1" bottom="1" header="0.5" footer="0.5"/>
      <pageSetup orientation="landscape" paperSize="9" r:id="rId4"/>
      <headerFooter alignWithMargins="0"/>
    </customSheetView>
  </customSheetViews>
  <mergeCells count="8">
    <mergeCell ref="K1:L1"/>
    <mergeCell ref="S48:T48"/>
    <mergeCell ref="A48:B48"/>
    <mergeCell ref="L48:M48"/>
    <mergeCell ref="A1:C1"/>
    <mergeCell ref="R1:S1"/>
    <mergeCell ref="H1:J1"/>
    <mergeCell ref="O1:Q1"/>
  </mergeCells>
  <conditionalFormatting sqref="H3:I42">
    <cfRule type="cellIs" priority="3" dxfId="2" operator="notEqual" stopIfTrue="1">
      <formula>D3</formula>
    </cfRule>
  </conditionalFormatting>
  <conditionalFormatting sqref="O3:P42">
    <cfRule type="cellIs" priority="4" dxfId="2" operator="notEqual" stopIfTrue="1">
      <formula>H3</formula>
    </cfRule>
  </conditionalFormatting>
  <conditionalFormatting sqref="K3:K42">
    <cfRule type="cellIs" priority="5" dxfId="3" operator="notEqual" stopIfTrue="1">
      <formula>G3</formula>
    </cfRule>
  </conditionalFormatting>
  <conditionalFormatting sqref="J3:J42 Q3:Q42">
    <cfRule type="cellIs" priority="6" dxfId="2" operator="notEqual" stopIfTrue="1">
      <formula>1-$M$1</formula>
    </cfRule>
  </conditionalFormatting>
  <conditionalFormatting sqref="A68:A69">
    <cfRule type="expression" priority="2" dxfId="8" stopIfTrue="1">
      <formula>OR($A$68=1,$A$68=3,$A$68=5,$A$68=6)</formula>
    </cfRule>
  </conditionalFormatting>
  <conditionalFormatting sqref="A1:XFD1048576">
    <cfRule type="expression" priority="1" dxfId="0">
      <formula>$A$69=0</formula>
    </cfRule>
  </conditionalFormatting>
  <dataValidations count="5">
    <dataValidation type="decimal" allowBlank="1" showInputMessage="1" showErrorMessage="1" promptTitle="תא מחושב בנוסחה" prompt="אין להקליד נתונים בעמודה זו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" sqref="K3:K42">
      <formula1>H3*I3*J3</formula1>
      <formula2>H3*I3*J3</formula2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errorTitle="בודק מקצועי: נא בחר קוד נימוק" error="במידה והינך מעוניין בנימוק אחר, הקש חמש או השאר התא ריק וכתוב את המלל בתא שמשמאל" sqref="S3:S42 L3:L42">
      <formula1>$L$50:$L$55</formula1>
    </dataValidation>
    <dataValidation type="list" allowBlank="1" showErrorMessage="1" promptTitle="בחר קוד עלות:" prompt="_x000a_  הצעת מחיר._x000a_ חוזה._x000a_ מחירון.   _x000a_ אמדן" error="נא בחר קוד עלות :_x000a_הצעת מחיר, _x000a_חוזה, _x000a_ מחירון, _x000a_אמדן." sqref="F3:F42">
      <formula1>$B$50:$B$53</formula1>
    </dataValidation>
    <dataValidation type="decimal" allowBlank="1" showInputMessage="1" showErrorMessage="1" error="נא להזין הסכום בש&quot;ח באופן תקין" sqref="D3:D42">
      <formula1>0</formula1>
      <formula2>999999999</formula2>
    </dataValidation>
    <dataValidation type="whole" operator="greaterThan" allowBlank="1" showInputMessage="1" showErrorMessage="1" error="נא להזין את הכמות הנדרשת באופן תקין וביחידות שלמות." sqref="E3:E42">
      <formula1>0</formula1>
    </dataValidation>
  </dataValidations>
  <printOptions horizontalCentered="1" verticalCentered="1"/>
  <pageMargins left="0.31496062992126" right="0.15748031496063" top="0.393700787401575" bottom="0.47244094488189" header="0.31496062992126" footer="0.236220472440945"/>
  <pageSetup orientation="portrait" paperSize="9" scale="31" r:id="rId3"/>
  <headerFooter alignWithMargins="0">
    <oddFooter>&amp;Cעמוד &amp;P מתוך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גיליון4">
    <tabColor indexed="42"/>
    <pageSetUpPr fitToPage="1"/>
  </sheetPr>
  <dimension ref="A1:Y69"/>
  <sheetViews>
    <sheetView rightToLeft="1" zoomScale="80" zoomScaleNormal="80" workbookViewId="0" topLeftCell="A1">
      <pane xSplit="1" ySplit="2" topLeftCell="B3" activePane="bottomRight" state="frozen"/>
      <selection pane="topLeft" activeCell="A1" sqref="A1"/>
      <selection pane="bottomLeft" activeCell="A3" sqref="A3"/>
      <selection pane="topRight" activeCell="B1" sqref="B1"/>
      <selection pane="bottomRight" activeCell="E13" sqref="E13"/>
    </sheetView>
  </sheetViews>
  <sheetFormatPr defaultColWidth="9.18428571428571" defaultRowHeight="13.5" outlineLevelCol="1"/>
  <cols>
    <col min="1" max="1" width="5.85714285714286" style="27" bestFit="1" customWidth="1"/>
    <col min="2" max="2" width="25" style="27" customWidth="1"/>
    <col min="3" max="3" width="24.7142857142857" style="27" customWidth="1"/>
    <col min="4" max="4" width="8.57142857142857" style="27" customWidth="1"/>
    <col min="5" max="5" width="12.7142857142857" style="27" customWidth="1"/>
    <col min="6" max="6" width="10.5714285714286" style="27" customWidth="1"/>
    <col min="7" max="7" width="9.42857142857143" style="27" customWidth="1"/>
    <col min="8" max="8" width="14.8571428571429" style="27" customWidth="1"/>
    <col min="9" max="9" width="12" style="27" customWidth="1"/>
    <col min="10" max="10" width="12" style="27" hidden="1" customWidth="1" outlineLevel="1"/>
    <col min="11" max="11" width="17.2857142857143" style="27" hidden="1" customWidth="1" outlineLevel="1"/>
    <col min="12" max="12" width="13.2857142857143" style="27" hidden="1" customWidth="1" outlineLevel="1"/>
    <col min="13" max="13" width="23.4285714285714" style="27" hidden="1" customWidth="1" outlineLevel="1"/>
    <col min="14" max="14" width="13.5714285714286" style="27" hidden="1" customWidth="1" outlineLevel="1"/>
    <col min="15" max="15" width="10.1428571428571" style="27" hidden="1" customWidth="1" outlineLevel="1"/>
    <col min="16" max="16" width="7.57142857142857" style="27" customWidth="1" collapsed="1"/>
    <col min="17" max="17" width="15.2857142857143" style="27" hidden="1" customWidth="1" outlineLevel="1"/>
    <col min="18" max="18" width="14" style="27" hidden="1" customWidth="1" outlineLevel="1"/>
    <col min="19" max="20" width="23.4285714285714" style="27" hidden="1" customWidth="1" outlineLevel="1"/>
    <col min="21" max="21" width="13.7142857142857" style="27" hidden="1" customWidth="1" outlineLevel="1"/>
    <col min="22" max="22" width="21" style="27" hidden="1" customWidth="1" outlineLevel="1"/>
    <col min="23" max="23" width="8" style="27" customWidth="1" collapsed="1"/>
    <col min="24" max="24" width="9.14285714285714" style="27"/>
    <col min="25" max="25" width="9.14285714285714" style="377"/>
    <col min="26" max="31" width="9.14285714285714" style="27"/>
    <col min="32" max="32" width="9.28571428571429" style="27" customWidth="1"/>
    <col min="33" max="16384" width="9.14285714285714" style="27"/>
  </cols>
  <sheetData>
    <row r="1" spans="1:25" s="85" customFormat="1" ht="42.75" customHeight="1" thickBot="1">
      <c r="A1" s="597" t="s">
        <v>118</v>
      </c>
      <c r="B1" s="582"/>
      <c r="C1" s="582"/>
      <c r="D1" s="69"/>
      <c r="E1" s="69"/>
      <c r="F1" s="33" t="s">
        <v>32</v>
      </c>
      <c r="G1" s="33"/>
      <c r="H1" s="102">
        <f>'ראשי-פרטים כלליים וריכוז הוצאות'!F5</f>
        <v>43403</v>
      </c>
      <c r="I1" s="130"/>
      <c r="J1" s="591" t="s">
        <v>138</v>
      </c>
      <c r="K1" s="592"/>
      <c r="L1" s="593"/>
      <c r="M1" s="578" t="s">
        <v>151</v>
      </c>
      <c r="N1" s="579"/>
      <c r="O1" s="275">
        <v>0</v>
      </c>
      <c r="P1" s="128" t="s">
        <v>72</v>
      </c>
      <c r="Q1" s="588" t="s">
        <v>152</v>
      </c>
      <c r="R1" s="590"/>
      <c r="S1" s="583" t="s">
        <v>104</v>
      </c>
      <c r="T1" s="596"/>
      <c r="U1" s="584"/>
      <c r="V1" s="275">
        <v>0</v>
      </c>
      <c r="W1" s="129" t="s">
        <v>232</v>
      </c>
      <c r="Y1" s="377"/>
    </row>
    <row r="2" spans="1:23" ht="64.9" customHeight="1">
      <c r="A2" s="35" t="s">
        <v>76</v>
      </c>
      <c r="B2" s="35" t="s">
        <v>74</v>
      </c>
      <c r="C2" s="35" t="s">
        <v>75</v>
      </c>
      <c r="D2" s="35" t="str">
        <f>IF(A68=5,B66,B67)</f>
        <v>קב"מ בארץ או בחו"ל</v>
      </c>
      <c r="E2" s="35" t="s">
        <v>217</v>
      </c>
      <c r="F2" s="35" t="s">
        <v>61</v>
      </c>
      <c r="G2" s="35" t="s">
        <v>200</v>
      </c>
      <c r="H2" s="35" t="s">
        <v>100</v>
      </c>
      <c r="I2" s="140" t="s">
        <v>63</v>
      </c>
      <c r="J2" s="380" t="s">
        <v>62</v>
      </c>
      <c r="K2" s="380" t="s">
        <v>198</v>
      </c>
      <c r="L2" s="381" t="s">
        <v>73</v>
      </c>
      <c r="M2" s="68" t="s">
        <v>71</v>
      </c>
      <c r="N2" s="68" t="s">
        <v>157</v>
      </c>
      <c r="O2" s="174" t="s">
        <v>24</v>
      </c>
      <c r="P2" s="121"/>
      <c r="Q2" s="176" t="s">
        <v>199</v>
      </c>
      <c r="R2" s="110" t="s">
        <v>73</v>
      </c>
      <c r="S2" s="110" t="s">
        <v>102</v>
      </c>
      <c r="T2" s="110" t="s">
        <v>131</v>
      </c>
      <c r="U2" s="110" t="s">
        <v>98</v>
      </c>
      <c r="V2" s="170" t="s">
        <v>24</v>
      </c>
      <c r="W2" s="125"/>
    </row>
    <row r="3" spans="1:25" s="87" customFormat="1" ht="24" customHeight="1">
      <c r="A3" s="319">
        <v>1</v>
      </c>
      <c r="B3" s="313" t="s">
        <v>297</v>
      </c>
      <c r="C3" s="320" t="s">
        <v>300</v>
      </c>
      <c r="D3" s="321" t="s">
        <v>115</v>
      </c>
      <c r="E3" s="320" t="s">
        <v>197</v>
      </c>
      <c r="F3" s="315">
        <v>250</v>
      </c>
      <c r="G3" s="376">
        <v>300</v>
      </c>
      <c r="H3" s="316" t="s">
        <v>57</v>
      </c>
      <c r="I3" s="317">
        <f>IF(D3&gt;0,F3*G3,0)</f>
        <v>75000</v>
      </c>
      <c r="J3" s="105">
        <f t="shared" si="0" ref="J3:J11">+G3</f>
        <v>300</v>
      </c>
      <c r="K3" s="105">
        <f t="shared" si="1" ref="K3:K11">+J3*F3</f>
        <v>75000</v>
      </c>
      <c r="L3" s="286">
        <f t="shared" si="2" ref="L3:L42">IF($O$1&gt;0,1-$O$1,100%)</f>
        <v>1</v>
      </c>
      <c r="M3" s="91">
        <f>K3*L3</f>
        <v>75000</v>
      </c>
      <c r="N3" s="92"/>
      <c r="O3" s="171" t="str">
        <f t="shared" si="3" ref="O3:O42">IF(N3&gt;0,(VLOOKUP(N3,$N$50:$O$55,2,0)),"")</f>
        <v/>
      </c>
      <c r="P3" s="122"/>
      <c r="Q3" s="157">
        <f t="shared" si="4" ref="Q3:Q43">K3</f>
        <v>75000</v>
      </c>
      <c r="R3" s="90">
        <f t="shared" si="5" ref="R3:R42">IF($V$1&gt;0,((1-$V$1)*(1-$O$1)),L3)</f>
        <v>1</v>
      </c>
      <c r="S3" s="111">
        <f>Q3*R3</f>
        <v>75000</v>
      </c>
      <c r="T3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המרכז",IF(S3=0,"",(IF(S3/'ראשי-פרטים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" s="92"/>
      <c r="V3" s="171" t="str">
        <f>IF(U3&gt;0,(VLOOKUP(U3,$U$50:$V$55,2,0)),"")</f>
        <v/>
      </c>
      <c r="W3" s="126"/>
      <c r="Y3" s="378">
        <f>IF(AND(G3&lt;&gt;1,E3="קבוע"),1,0)</f>
        <v>0</v>
      </c>
    </row>
    <row r="4" spans="1:25" s="87" customFormat="1" ht="24" customHeight="1">
      <c r="A4" s="319">
        <v>2</v>
      </c>
      <c r="B4" s="313" t="s">
        <v>298</v>
      </c>
      <c r="C4" s="320" t="s">
        <v>299</v>
      </c>
      <c r="D4" s="321" t="s">
        <v>115</v>
      </c>
      <c r="E4" s="320" t="s">
        <v>197</v>
      </c>
      <c r="F4" s="315">
        <v>250</v>
      </c>
      <c r="G4" s="376">
        <v>250</v>
      </c>
      <c r="H4" s="316" t="s">
        <v>57</v>
      </c>
      <c r="I4" s="317">
        <f>IF(D4&gt;0,F4*G4,0)</f>
        <v>62500</v>
      </c>
      <c r="J4" s="105">
        <f t="shared" si="0"/>
        <v>250</v>
      </c>
      <c r="K4" s="105">
        <f t="shared" si="1"/>
        <v>62500</v>
      </c>
      <c r="L4" s="286">
        <f t="shared" si="2"/>
        <v>1</v>
      </c>
      <c r="M4" s="91">
        <f t="shared" si="6" ref="M4:M42">K4*L4</f>
        <v>62500</v>
      </c>
      <c r="N4" s="92"/>
      <c r="O4" s="171" t="str">
        <f t="shared" si="3"/>
        <v/>
      </c>
      <c r="P4" s="122"/>
      <c r="Q4" s="157">
        <f t="shared" si="4"/>
        <v>62500</v>
      </c>
      <c r="R4" s="90">
        <f t="shared" si="5"/>
        <v>1</v>
      </c>
      <c r="S4" s="111">
        <f t="shared" si="7" ref="S4:S42">Q4*R4</f>
        <v>62500</v>
      </c>
      <c r="T4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המרכז",IF(S4=0,"",(IF(S4/'ראשי-פרטים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4" s="92"/>
      <c r="V4" s="171" t="str">
        <f t="shared" si="8" ref="V4:V42">IF(U4&gt;0,(VLOOKUP(U4,$U$50:$V$55,2,0)),"")</f>
        <v/>
      </c>
      <c r="W4" s="126"/>
      <c r="Y4" s="378">
        <f t="shared" si="9" ref="Y4:Y42">IF(AND(G4&lt;&gt;1,E4="קבוע"),1,0)</f>
        <v>0</v>
      </c>
    </row>
    <row r="5" spans="1:25" s="87" customFormat="1" ht="24" customHeight="1">
      <c r="A5" s="319">
        <v>3</v>
      </c>
      <c r="B5" s="313" t="s">
        <v>301</v>
      </c>
      <c r="C5" s="321" t="s">
        <v>302</v>
      </c>
      <c r="D5" s="321" t="s">
        <v>115</v>
      </c>
      <c r="E5" s="320" t="s">
        <v>196</v>
      </c>
      <c r="F5" s="315">
        <v>40000</v>
      </c>
      <c r="G5" s="376">
        <v>1</v>
      </c>
      <c r="H5" s="316" t="s">
        <v>58</v>
      </c>
      <c r="I5" s="317">
        <f t="shared" si="10" ref="I5:I42">IF(D5&gt;0,F5*G5,0)</f>
        <v>40000</v>
      </c>
      <c r="J5" s="105">
        <f t="shared" si="0"/>
        <v>1</v>
      </c>
      <c r="K5" s="105">
        <f t="shared" si="1"/>
        <v>40000</v>
      </c>
      <c r="L5" s="286">
        <f t="shared" si="2"/>
        <v>1</v>
      </c>
      <c r="M5" s="91">
        <f t="shared" si="6"/>
        <v>40000</v>
      </c>
      <c r="N5" s="92"/>
      <c r="O5" s="171" t="str">
        <f t="shared" si="3"/>
        <v/>
      </c>
      <c r="P5" s="122"/>
      <c r="Q5" s="157">
        <f t="shared" si="4"/>
        <v>40000</v>
      </c>
      <c r="R5" s="90">
        <f t="shared" si="5"/>
        <v>1</v>
      </c>
      <c r="S5" s="111">
        <f t="shared" si="7"/>
        <v>40000</v>
      </c>
      <c r="T5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המרכז",IF(S5=0,"",(IF(S5/'ראשי-פרטים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5" s="92"/>
      <c r="V5" s="171" t="str">
        <f t="shared" si="8"/>
        <v/>
      </c>
      <c r="W5" s="126"/>
      <c r="Y5" s="378">
        <f t="shared" si="9"/>
        <v>0</v>
      </c>
    </row>
    <row r="6" spans="1:25" s="87" customFormat="1" ht="24" customHeight="1">
      <c r="A6" s="319">
        <v>4</v>
      </c>
      <c r="B6" s="313" t="s">
        <v>303</v>
      </c>
      <c r="C6" s="321" t="s">
        <v>304</v>
      </c>
      <c r="D6" s="321" t="s">
        <v>115</v>
      </c>
      <c r="E6" s="320" t="s">
        <v>197</v>
      </c>
      <c r="F6" s="315">
        <v>280</v>
      </c>
      <c r="G6" s="376">
        <v>50</v>
      </c>
      <c r="H6" s="316" t="s">
        <v>57</v>
      </c>
      <c r="I6" s="317">
        <f t="shared" si="10"/>
        <v>14000</v>
      </c>
      <c r="J6" s="105">
        <f t="shared" si="0"/>
        <v>50</v>
      </c>
      <c r="K6" s="105">
        <f t="shared" si="1"/>
        <v>14000</v>
      </c>
      <c r="L6" s="286">
        <f t="shared" si="2"/>
        <v>1</v>
      </c>
      <c r="M6" s="91">
        <f t="shared" si="6"/>
        <v>14000</v>
      </c>
      <c r="N6" s="92"/>
      <c r="O6" s="171" t="str">
        <f t="shared" si="3"/>
        <v/>
      </c>
      <c r="P6" s="122"/>
      <c r="Q6" s="157">
        <f t="shared" si="4"/>
        <v>14000</v>
      </c>
      <c r="R6" s="90">
        <f t="shared" si="5"/>
        <v>1</v>
      </c>
      <c r="S6" s="111">
        <f t="shared" si="7"/>
        <v>14000</v>
      </c>
      <c r="T6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המרכז",IF(S6=0,"",(IF(S6/'ראשי-פרטים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6" s="92"/>
      <c r="V6" s="171" t="str">
        <f t="shared" si="8"/>
        <v/>
      </c>
      <c r="W6" s="126"/>
      <c r="Y6" s="378">
        <f t="shared" si="9"/>
        <v>0</v>
      </c>
    </row>
    <row r="7" spans="1:25" s="87" customFormat="1" ht="24" customHeight="1">
      <c r="A7" s="319">
        <v>5</v>
      </c>
      <c r="B7" s="313" t="s">
        <v>305</v>
      </c>
      <c r="C7" s="321" t="s">
        <v>306</v>
      </c>
      <c r="D7" s="321" t="s">
        <v>115</v>
      </c>
      <c r="E7" s="320" t="s">
        <v>196</v>
      </c>
      <c r="F7" s="315">
        <v>100000</v>
      </c>
      <c r="G7" s="376">
        <f t="shared" si="11" ref="G7:G42">IF(E7="מחיר קבוע",1,)</f>
        <v>1</v>
      </c>
      <c r="H7" s="316" t="s">
        <v>57</v>
      </c>
      <c r="I7" s="317">
        <f t="shared" si="10"/>
        <v>100000</v>
      </c>
      <c r="J7" s="105">
        <f t="shared" si="0"/>
        <v>1</v>
      </c>
      <c r="K7" s="105">
        <f t="shared" si="1"/>
        <v>100000</v>
      </c>
      <c r="L7" s="286">
        <f t="shared" si="2"/>
        <v>1</v>
      </c>
      <c r="M7" s="91">
        <f t="shared" si="6"/>
        <v>100000</v>
      </c>
      <c r="N7" s="92"/>
      <c r="O7" s="171" t="str">
        <f t="shared" si="3"/>
        <v/>
      </c>
      <c r="P7" s="122"/>
      <c r="Q7" s="157">
        <f t="shared" si="4"/>
        <v>100000</v>
      </c>
      <c r="R7" s="90">
        <f t="shared" si="5"/>
        <v>1</v>
      </c>
      <c r="S7" s="111">
        <f t="shared" si="7"/>
        <v>100000</v>
      </c>
      <c r="T7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המרכז",IF(S7=0,"",(IF(S7/'ראשי-פרטים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7" s="92"/>
      <c r="V7" s="171" t="str">
        <f t="shared" si="8"/>
        <v/>
      </c>
      <c r="W7" s="126"/>
      <c r="Y7" s="378">
        <f t="shared" si="9"/>
        <v>0</v>
      </c>
    </row>
    <row r="8" spans="1:25" s="87" customFormat="1" ht="24" customHeight="1">
      <c r="A8" s="319">
        <v>6</v>
      </c>
      <c r="B8" s="313" t="s">
        <v>307</v>
      </c>
      <c r="C8" s="321" t="s">
        <v>308</v>
      </c>
      <c r="D8" s="321" t="s">
        <v>126</v>
      </c>
      <c r="E8" s="320" t="s">
        <v>196</v>
      </c>
      <c r="F8" s="315">
        <v>200000</v>
      </c>
      <c r="G8" s="376">
        <f t="shared" si="11"/>
        <v>1</v>
      </c>
      <c r="H8" s="316" t="s">
        <v>57</v>
      </c>
      <c r="I8" s="317">
        <f t="shared" si="10"/>
        <v>200000</v>
      </c>
      <c r="J8" s="105">
        <f t="shared" si="0"/>
        <v>1</v>
      </c>
      <c r="K8" s="105">
        <f t="shared" si="1"/>
        <v>200000</v>
      </c>
      <c r="L8" s="286">
        <f t="shared" si="2"/>
        <v>1</v>
      </c>
      <c r="M8" s="91">
        <f t="shared" si="6"/>
        <v>200000</v>
      </c>
      <c r="N8" s="92"/>
      <c r="O8" s="171" t="str">
        <f t="shared" si="3"/>
        <v/>
      </c>
      <c r="P8" s="122"/>
      <c r="Q8" s="157">
        <f t="shared" si="4"/>
        <v>200000</v>
      </c>
      <c r="R8" s="90">
        <f t="shared" si="5"/>
        <v>1</v>
      </c>
      <c r="S8" s="111">
        <f t="shared" si="7"/>
        <v>200000</v>
      </c>
      <c r="T8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המרכז",IF(S8=0,"",(IF(S8/'ראשי-פרטים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8" s="92"/>
      <c r="V8" s="171" t="str">
        <f t="shared" si="8"/>
        <v/>
      </c>
      <c r="W8" s="126"/>
      <c r="Y8" s="378">
        <f t="shared" si="9"/>
        <v>0</v>
      </c>
    </row>
    <row r="9" spans="1:25" s="87" customFormat="1" ht="24" customHeight="1">
      <c r="A9" s="319">
        <v>7</v>
      </c>
      <c r="B9" s="313" t="s">
        <v>309</v>
      </c>
      <c r="C9" s="321" t="s">
        <v>310</v>
      </c>
      <c r="D9" s="321" t="s">
        <v>115</v>
      </c>
      <c r="E9" s="320" t="s">
        <v>196</v>
      </c>
      <c r="F9" s="315">
        <v>50</v>
      </c>
      <c r="G9" s="376">
        <v>60</v>
      </c>
      <c r="H9" s="316" t="s">
        <v>59</v>
      </c>
      <c r="I9" s="317">
        <f t="shared" si="10"/>
        <v>3000</v>
      </c>
      <c r="J9" s="105">
        <f t="shared" si="0"/>
        <v>60</v>
      </c>
      <c r="K9" s="105">
        <f t="shared" si="1"/>
        <v>3000</v>
      </c>
      <c r="L9" s="286">
        <f t="shared" si="2"/>
        <v>1</v>
      </c>
      <c r="M9" s="91">
        <f t="shared" si="6"/>
        <v>3000</v>
      </c>
      <c r="N9" s="92"/>
      <c r="O9" s="171" t="str">
        <f t="shared" si="3"/>
        <v/>
      </c>
      <c r="P9" s="122"/>
      <c r="Q9" s="157">
        <f t="shared" si="4"/>
        <v>3000</v>
      </c>
      <c r="R9" s="90">
        <f t="shared" si="5"/>
        <v>1</v>
      </c>
      <c r="S9" s="111">
        <f t="shared" si="7"/>
        <v>3000</v>
      </c>
      <c r="T9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המרכז",IF(S9=0,"",(IF(S9/'ראשי-פרטים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9" s="92"/>
      <c r="V9" s="171" t="str">
        <f t="shared" si="8"/>
        <v/>
      </c>
      <c r="W9" s="126"/>
      <c r="Y9" s="378">
        <f t="shared" si="9"/>
        <v>0</v>
      </c>
    </row>
    <row r="10" spans="1:25" s="87" customFormat="1" ht="24" customHeight="1">
      <c r="A10" s="319">
        <v>8</v>
      </c>
      <c r="B10" s="313" t="s">
        <v>341</v>
      </c>
      <c r="C10" s="313" t="s">
        <v>342</v>
      </c>
      <c r="D10" s="321" t="s">
        <v>115</v>
      </c>
      <c r="E10" s="320" t="s">
        <v>196</v>
      </c>
      <c r="F10" s="315">
        <v>30000</v>
      </c>
      <c r="G10" s="376">
        <f t="shared" si="11"/>
        <v>1</v>
      </c>
      <c r="H10" s="316" t="s">
        <v>57</v>
      </c>
      <c r="I10" s="317">
        <f t="shared" si="10"/>
        <v>30000</v>
      </c>
      <c r="J10" s="105">
        <f t="shared" si="0"/>
        <v>1</v>
      </c>
      <c r="K10" s="105">
        <f t="shared" si="1"/>
        <v>30000</v>
      </c>
      <c r="L10" s="286">
        <f t="shared" si="2"/>
        <v>1</v>
      </c>
      <c r="M10" s="91">
        <f t="shared" si="6"/>
        <v>30000</v>
      </c>
      <c r="N10" s="92"/>
      <c r="O10" s="171" t="str">
        <f t="shared" si="3"/>
        <v/>
      </c>
      <c r="P10" s="122"/>
      <c r="Q10" s="157">
        <f t="shared" si="4"/>
        <v>30000</v>
      </c>
      <c r="R10" s="90">
        <f t="shared" si="5"/>
        <v>1</v>
      </c>
      <c r="S10" s="111">
        <f t="shared" si="7"/>
        <v>30000</v>
      </c>
      <c r="T10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המרכז",IF(S10=0,"",(IF(S10/'ראשי-פרטים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0" s="92"/>
      <c r="V10" s="171" t="str">
        <f t="shared" si="8"/>
        <v/>
      </c>
      <c r="W10" s="126"/>
      <c r="Y10" s="378">
        <f t="shared" si="9"/>
        <v>0</v>
      </c>
    </row>
    <row r="11" spans="1:25" s="87" customFormat="1" ht="24" customHeight="1">
      <c r="A11" s="319">
        <v>9</v>
      </c>
      <c r="B11" s="313"/>
      <c r="C11" s="321"/>
      <c r="D11" s="321"/>
      <c r="E11" s="320"/>
      <c r="F11" s="315"/>
      <c r="G11" s="376">
        <f t="shared" si="11"/>
        <v>0</v>
      </c>
      <c r="H11" s="316"/>
      <c r="I11" s="317">
        <f t="shared" si="10"/>
        <v>0</v>
      </c>
      <c r="J11" s="105">
        <f t="shared" si="0"/>
        <v>0</v>
      </c>
      <c r="K11" s="105">
        <f t="shared" si="1"/>
        <v>0</v>
      </c>
      <c r="L11" s="286">
        <f t="shared" si="2"/>
        <v>1</v>
      </c>
      <c r="M11" s="91">
        <f t="shared" si="6"/>
        <v>0</v>
      </c>
      <c r="N11" s="92"/>
      <c r="O11" s="171" t="str">
        <f t="shared" si="3"/>
        <v/>
      </c>
      <c r="P11" s="122"/>
      <c r="Q11" s="157">
        <f t="shared" si="4"/>
        <v>0</v>
      </c>
      <c r="R11" s="90">
        <f t="shared" si="5"/>
        <v>1</v>
      </c>
      <c r="S11" s="111">
        <f t="shared" si="7"/>
        <v>0</v>
      </c>
      <c r="T11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המרכז",IF(S11=0,"",(IF(S11/'ראשי-פרטים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1" s="92"/>
      <c r="V11" s="171" t="str">
        <f t="shared" si="8"/>
        <v/>
      </c>
      <c r="W11" s="126"/>
      <c r="Y11" s="378">
        <f t="shared" si="9"/>
        <v>0</v>
      </c>
    </row>
    <row r="12" spans="1:25" s="87" customFormat="1" ht="24" customHeight="1">
      <c r="A12" s="319">
        <v>10</v>
      </c>
      <c r="B12" s="313"/>
      <c r="C12" s="321"/>
      <c r="D12" s="321"/>
      <c r="E12" s="320"/>
      <c r="F12" s="315"/>
      <c r="G12" s="376">
        <f t="shared" si="11"/>
        <v>0</v>
      </c>
      <c r="H12" s="316"/>
      <c r="I12" s="317">
        <f t="shared" si="10"/>
        <v>0</v>
      </c>
      <c r="J12" s="105">
        <f>+G12</f>
        <v>0</v>
      </c>
      <c r="K12" s="105">
        <f>+J12*F12</f>
        <v>0</v>
      </c>
      <c r="L12" s="286">
        <f t="shared" si="2"/>
        <v>1</v>
      </c>
      <c r="M12" s="91">
        <f t="shared" si="6"/>
        <v>0</v>
      </c>
      <c r="N12" s="92"/>
      <c r="O12" s="171" t="str">
        <f t="shared" si="3"/>
        <v/>
      </c>
      <c r="P12" s="122"/>
      <c r="Q12" s="157">
        <f t="shared" si="4"/>
        <v>0</v>
      </c>
      <c r="R12" s="90">
        <f t="shared" si="5"/>
        <v>1</v>
      </c>
      <c r="S12" s="111">
        <f t="shared" si="7"/>
        <v>0</v>
      </c>
      <c r="T12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המרכז",IF(S12=0,"",(IF(S12/'ראשי-פרטים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2" s="92"/>
      <c r="V12" s="171" t="str">
        <f t="shared" si="8"/>
        <v/>
      </c>
      <c r="W12" s="126"/>
      <c r="Y12" s="378">
        <f t="shared" si="9"/>
        <v>0</v>
      </c>
    </row>
    <row r="13" spans="1:25" s="87" customFormat="1" ht="24" customHeight="1">
      <c r="A13" s="319">
        <v>11</v>
      </c>
      <c r="B13" s="313"/>
      <c r="C13" s="321"/>
      <c r="D13" s="321"/>
      <c r="E13" s="320"/>
      <c r="F13" s="315"/>
      <c r="G13" s="376">
        <f t="shared" si="11"/>
        <v>0</v>
      </c>
      <c r="H13" s="316"/>
      <c r="I13" s="317">
        <f t="shared" si="10"/>
        <v>0</v>
      </c>
      <c r="J13" s="105">
        <f t="shared" si="12" ref="J13:J42">+G13</f>
        <v>0</v>
      </c>
      <c r="K13" s="105">
        <f t="shared" si="13" ref="K13:K42">+J13*F13</f>
        <v>0</v>
      </c>
      <c r="L13" s="286">
        <f t="shared" si="2"/>
        <v>1</v>
      </c>
      <c r="M13" s="91">
        <f t="shared" si="6"/>
        <v>0</v>
      </c>
      <c r="N13" s="92"/>
      <c r="O13" s="171" t="str">
        <f t="shared" si="3"/>
        <v/>
      </c>
      <c r="P13" s="122"/>
      <c r="Q13" s="157">
        <f t="shared" si="4"/>
        <v>0</v>
      </c>
      <c r="R13" s="90">
        <f t="shared" si="5"/>
        <v>1</v>
      </c>
      <c r="S13" s="111">
        <f t="shared" si="7"/>
        <v>0</v>
      </c>
      <c r="T13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המרכז",IF(S13=0,"",(IF(S13/'ראשי-פרטים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3" s="92"/>
      <c r="V13" s="171" t="str">
        <f t="shared" si="8"/>
        <v/>
      </c>
      <c r="W13" s="126"/>
      <c r="Y13" s="378">
        <f t="shared" si="9"/>
        <v>0</v>
      </c>
    </row>
    <row r="14" spans="1:25" s="87" customFormat="1" ht="24" customHeight="1">
      <c r="A14" s="319">
        <v>12</v>
      </c>
      <c r="B14" s="313"/>
      <c r="C14" s="321"/>
      <c r="D14" s="321"/>
      <c r="E14" s="320"/>
      <c r="F14" s="315"/>
      <c r="G14" s="376">
        <f t="shared" si="11"/>
        <v>0</v>
      </c>
      <c r="H14" s="316"/>
      <c r="I14" s="317">
        <f t="shared" si="10"/>
        <v>0</v>
      </c>
      <c r="J14" s="105">
        <f t="shared" si="12"/>
        <v>0</v>
      </c>
      <c r="K14" s="105">
        <f t="shared" si="13"/>
        <v>0</v>
      </c>
      <c r="L14" s="286">
        <f t="shared" si="2"/>
        <v>1</v>
      </c>
      <c r="M14" s="91">
        <f t="shared" si="6"/>
        <v>0</v>
      </c>
      <c r="N14" s="92"/>
      <c r="O14" s="171" t="str">
        <f t="shared" si="3"/>
        <v/>
      </c>
      <c r="P14" s="122"/>
      <c r="Q14" s="157">
        <f t="shared" si="4"/>
        <v>0</v>
      </c>
      <c r="R14" s="90">
        <f t="shared" si="5"/>
        <v>1</v>
      </c>
      <c r="S14" s="111">
        <f t="shared" si="7"/>
        <v>0</v>
      </c>
      <c r="T14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המרכז",IF(S14=0,"",(IF(S14/'ראשי-פרטים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4" s="92"/>
      <c r="V14" s="171" t="str">
        <f t="shared" si="8"/>
        <v/>
      </c>
      <c r="W14" s="126"/>
      <c r="Y14" s="378">
        <f t="shared" si="9"/>
        <v>0</v>
      </c>
    </row>
    <row r="15" spans="1:25" s="87" customFormat="1" ht="24" customHeight="1">
      <c r="A15" s="319">
        <v>13</v>
      </c>
      <c r="B15" s="313"/>
      <c r="C15" s="321"/>
      <c r="D15" s="321"/>
      <c r="E15" s="320"/>
      <c r="F15" s="315"/>
      <c r="G15" s="376">
        <f t="shared" si="11"/>
        <v>0</v>
      </c>
      <c r="H15" s="316"/>
      <c r="I15" s="317">
        <f t="shared" si="10"/>
        <v>0</v>
      </c>
      <c r="J15" s="105">
        <f t="shared" si="12"/>
        <v>0</v>
      </c>
      <c r="K15" s="105">
        <f t="shared" si="13"/>
        <v>0</v>
      </c>
      <c r="L15" s="286">
        <f t="shared" si="2"/>
        <v>1</v>
      </c>
      <c r="M15" s="91">
        <f t="shared" si="6"/>
        <v>0</v>
      </c>
      <c r="N15" s="92"/>
      <c r="O15" s="171" t="str">
        <f t="shared" si="3"/>
        <v/>
      </c>
      <c r="P15" s="122"/>
      <c r="Q15" s="157">
        <f t="shared" si="4"/>
        <v>0</v>
      </c>
      <c r="R15" s="90">
        <f t="shared" si="5"/>
        <v>1</v>
      </c>
      <c r="S15" s="111">
        <f t="shared" si="7"/>
        <v>0</v>
      </c>
      <c r="T15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המרכז",IF(S15=0,"",(IF(S15/'ראשי-פרטים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5" s="92"/>
      <c r="V15" s="171" t="str">
        <f t="shared" si="8"/>
        <v/>
      </c>
      <c r="W15" s="126"/>
      <c r="Y15" s="378">
        <f t="shared" si="9"/>
        <v>0</v>
      </c>
    </row>
    <row r="16" spans="1:25" s="87" customFormat="1" ht="24" customHeight="1">
      <c r="A16" s="319">
        <v>14</v>
      </c>
      <c r="B16" s="313"/>
      <c r="C16" s="321"/>
      <c r="D16" s="321"/>
      <c r="E16" s="320"/>
      <c r="F16" s="315"/>
      <c r="G16" s="376">
        <f t="shared" si="11"/>
        <v>0</v>
      </c>
      <c r="H16" s="316"/>
      <c r="I16" s="317">
        <f t="shared" si="10"/>
        <v>0</v>
      </c>
      <c r="J16" s="105">
        <f t="shared" si="12"/>
        <v>0</v>
      </c>
      <c r="K16" s="105">
        <f t="shared" si="13"/>
        <v>0</v>
      </c>
      <c r="L16" s="286">
        <f t="shared" si="2"/>
        <v>1</v>
      </c>
      <c r="M16" s="91">
        <f t="shared" si="6"/>
        <v>0</v>
      </c>
      <c r="N16" s="92"/>
      <c r="O16" s="171" t="str">
        <f t="shared" si="3"/>
        <v/>
      </c>
      <c r="P16" s="122"/>
      <c r="Q16" s="157">
        <f t="shared" si="4"/>
        <v>0</v>
      </c>
      <c r="R16" s="90">
        <f t="shared" si="5"/>
        <v>1</v>
      </c>
      <c r="S16" s="111">
        <f t="shared" si="7"/>
        <v>0</v>
      </c>
      <c r="T16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המרכז",IF(S16=0,"",(IF(S16/'ראשי-פרטים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6" s="92"/>
      <c r="V16" s="171" t="str">
        <f t="shared" si="8"/>
        <v/>
      </c>
      <c r="W16" s="126"/>
      <c r="Y16" s="378">
        <f t="shared" si="9"/>
        <v>0</v>
      </c>
    </row>
    <row r="17" spans="1:25" s="87" customFormat="1" ht="24" customHeight="1">
      <c r="A17" s="319">
        <v>15</v>
      </c>
      <c r="B17" s="313"/>
      <c r="C17" s="321"/>
      <c r="D17" s="321"/>
      <c r="E17" s="320"/>
      <c r="F17" s="315"/>
      <c r="G17" s="376">
        <f t="shared" si="11"/>
        <v>0</v>
      </c>
      <c r="H17" s="316"/>
      <c r="I17" s="317">
        <f t="shared" si="10"/>
        <v>0</v>
      </c>
      <c r="J17" s="105">
        <f t="shared" si="12"/>
        <v>0</v>
      </c>
      <c r="K17" s="105">
        <f t="shared" si="13"/>
        <v>0</v>
      </c>
      <c r="L17" s="286">
        <f t="shared" si="2"/>
        <v>1</v>
      </c>
      <c r="M17" s="91">
        <f t="shared" si="6"/>
        <v>0</v>
      </c>
      <c r="N17" s="92"/>
      <c r="O17" s="171" t="str">
        <f t="shared" si="3"/>
        <v/>
      </c>
      <c r="P17" s="122"/>
      <c r="Q17" s="157">
        <f t="shared" si="4"/>
        <v>0</v>
      </c>
      <c r="R17" s="90">
        <f t="shared" si="5"/>
        <v>1</v>
      </c>
      <c r="S17" s="111">
        <f t="shared" si="7"/>
        <v>0</v>
      </c>
      <c r="T17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המרכז",IF(S17=0,"",(IF(S17/'ראשי-פרטים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7" s="92"/>
      <c r="V17" s="171" t="str">
        <f t="shared" si="8"/>
        <v/>
      </c>
      <c r="W17" s="126"/>
      <c r="Y17" s="378">
        <f t="shared" si="9"/>
        <v>0</v>
      </c>
    </row>
    <row r="18" spans="1:25" s="87" customFormat="1" ht="24" customHeight="1">
      <c r="A18" s="319">
        <v>16</v>
      </c>
      <c r="B18" s="313"/>
      <c r="C18" s="321"/>
      <c r="D18" s="321"/>
      <c r="E18" s="320"/>
      <c r="F18" s="315"/>
      <c r="G18" s="376">
        <f t="shared" si="11"/>
        <v>0</v>
      </c>
      <c r="H18" s="316"/>
      <c r="I18" s="317">
        <f t="shared" si="10"/>
        <v>0</v>
      </c>
      <c r="J18" s="105">
        <f t="shared" si="12"/>
        <v>0</v>
      </c>
      <c r="K18" s="105">
        <f t="shared" si="13"/>
        <v>0</v>
      </c>
      <c r="L18" s="286">
        <f t="shared" si="2"/>
        <v>1</v>
      </c>
      <c r="M18" s="91">
        <f t="shared" si="6"/>
        <v>0</v>
      </c>
      <c r="N18" s="92"/>
      <c r="O18" s="171" t="str">
        <f t="shared" si="3"/>
        <v/>
      </c>
      <c r="P18" s="122"/>
      <c r="Q18" s="157">
        <f t="shared" si="4"/>
        <v>0</v>
      </c>
      <c r="R18" s="90">
        <f t="shared" si="5"/>
        <v>1</v>
      </c>
      <c r="S18" s="111">
        <f t="shared" si="7"/>
        <v>0</v>
      </c>
      <c r="T18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המרכז",IF(S18=0,"",(IF(S18/'ראשי-פרטים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8" s="92"/>
      <c r="V18" s="171" t="str">
        <f t="shared" si="8"/>
        <v/>
      </c>
      <c r="W18" s="126"/>
      <c r="Y18" s="378">
        <f t="shared" si="9"/>
        <v>0</v>
      </c>
    </row>
    <row r="19" spans="1:25" s="87" customFormat="1" ht="24" customHeight="1">
      <c r="A19" s="319">
        <v>17</v>
      </c>
      <c r="B19" s="313"/>
      <c r="C19" s="321"/>
      <c r="D19" s="321"/>
      <c r="E19" s="320"/>
      <c r="F19" s="315"/>
      <c r="G19" s="376">
        <f t="shared" si="11"/>
        <v>0</v>
      </c>
      <c r="H19" s="316"/>
      <c r="I19" s="317">
        <f t="shared" si="10"/>
        <v>0</v>
      </c>
      <c r="J19" s="105">
        <f t="shared" si="12"/>
        <v>0</v>
      </c>
      <c r="K19" s="105">
        <f t="shared" si="13"/>
        <v>0</v>
      </c>
      <c r="L19" s="286">
        <f t="shared" si="2"/>
        <v>1</v>
      </c>
      <c r="M19" s="91">
        <f t="shared" si="6"/>
        <v>0</v>
      </c>
      <c r="N19" s="92"/>
      <c r="O19" s="171" t="str">
        <f t="shared" si="3"/>
        <v/>
      </c>
      <c r="P19" s="122"/>
      <c r="Q19" s="157">
        <f t="shared" si="4"/>
        <v>0</v>
      </c>
      <c r="R19" s="90">
        <f t="shared" si="5"/>
        <v>1</v>
      </c>
      <c r="S19" s="111">
        <f t="shared" si="7"/>
        <v>0</v>
      </c>
      <c r="T19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המרכז",IF(S19=0,"",(IF(S19/'ראשי-פרטים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19" s="92"/>
      <c r="V19" s="171" t="str">
        <f t="shared" si="8"/>
        <v/>
      </c>
      <c r="W19" s="126"/>
      <c r="Y19" s="378">
        <f t="shared" si="9"/>
        <v>0</v>
      </c>
    </row>
    <row r="20" spans="1:25" s="87" customFormat="1" ht="24" customHeight="1">
      <c r="A20" s="319">
        <v>18</v>
      </c>
      <c r="B20" s="313"/>
      <c r="C20" s="321"/>
      <c r="D20" s="321"/>
      <c r="E20" s="320"/>
      <c r="F20" s="315"/>
      <c r="G20" s="376">
        <f t="shared" si="11"/>
        <v>0</v>
      </c>
      <c r="H20" s="316"/>
      <c r="I20" s="317">
        <f t="shared" si="10"/>
        <v>0</v>
      </c>
      <c r="J20" s="105">
        <f t="shared" si="12"/>
        <v>0</v>
      </c>
      <c r="K20" s="105">
        <f t="shared" si="13"/>
        <v>0</v>
      </c>
      <c r="L20" s="286">
        <f t="shared" si="2"/>
        <v>1</v>
      </c>
      <c r="M20" s="91">
        <f t="shared" si="6"/>
        <v>0</v>
      </c>
      <c r="N20" s="92"/>
      <c r="O20" s="171" t="str">
        <f t="shared" si="3"/>
        <v/>
      </c>
      <c r="P20" s="122"/>
      <c r="Q20" s="157">
        <f t="shared" si="4"/>
        <v>0</v>
      </c>
      <c r="R20" s="90">
        <f t="shared" si="5"/>
        <v>1</v>
      </c>
      <c r="S20" s="111">
        <f t="shared" si="7"/>
        <v>0</v>
      </c>
      <c r="T20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המרכז",IF(S20=0,"",(IF(S20/'ראשי-פרטים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0" s="92"/>
      <c r="V20" s="171" t="str">
        <f t="shared" si="8"/>
        <v/>
      </c>
      <c r="W20" s="126"/>
      <c r="Y20" s="378">
        <f t="shared" si="9"/>
        <v>0</v>
      </c>
    </row>
    <row r="21" spans="1:25" s="87" customFormat="1" ht="24" customHeight="1">
      <c r="A21" s="319">
        <v>19</v>
      </c>
      <c r="B21" s="313"/>
      <c r="C21" s="321"/>
      <c r="D21" s="321"/>
      <c r="E21" s="320"/>
      <c r="F21" s="315"/>
      <c r="G21" s="376">
        <f t="shared" si="11"/>
        <v>0</v>
      </c>
      <c r="H21" s="316"/>
      <c r="I21" s="317">
        <f t="shared" si="10"/>
        <v>0</v>
      </c>
      <c r="J21" s="105">
        <f t="shared" si="12"/>
        <v>0</v>
      </c>
      <c r="K21" s="105">
        <f t="shared" si="13"/>
        <v>0</v>
      </c>
      <c r="L21" s="286">
        <f t="shared" si="2"/>
        <v>1</v>
      </c>
      <c r="M21" s="91">
        <f t="shared" si="6"/>
        <v>0</v>
      </c>
      <c r="N21" s="92"/>
      <c r="O21" s="171" t="str">
        <f t="shared" si="3"/>
        <v/>
      </c>
      <c r="P21" s="122"/>
      <c r="Q21" s="157">
        <f t="shared" si="4"/>
        <v>0</v>
      </c>
      <c r="R21" s="90">
        <f t="shared" si="5"/>
        <v>1</v>
      </c>
      <c r="S21" s="111">
        <f t="shared" si="7"/>
        <v>0</v>
      </c>
      <c r="T21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המרכז",IF(S21=0,"",(IF(S21/'ראשי-פרטים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1" s="92"/>
      <c r="V21" s="171" t="str">
        <f t="shared" si="8"/>
        <v/>
      </c>
      <c r="W21" s="126"/>
      <c r="Y21" s="378">
        <f t="shared" si="9"/>
        <v>0</v>
      </c>
    </row>
    <row r="22" spans="1:25" s="87" customFormat="1" ht="24" customHeight="1">
      <c r="A22" s="319">
        <v>20</v>
      </c>
      <c r="B22" s="313"/>
      <c r="C22" s="321"/>
      <c r="D22" s="321"/>
      <c r="E22" s="320"/>
      <c r="F22" s="315"/>
      <c r="G22" s="376">
        <f t="shared" si="11"/>
        <v>0</v>
      </c>
      <c r="H22" s="316"/>
      <c r="I22" s="317">
        <f t="shared" si="10"/>
        <v>0</v>
      </c>
      <c r="J22" s="105">
        <f t="shared" si="12"/>
        <v>0</v>
      </c>
      <c r="K22" s="105">
        <f t="shared" si="13"/>
        <v>0</v>
      </c>
      <c r="L22" s="286">
        <f t="shared" si="2"/>
        <v>1</v>
      </c>
      <c r="M22" s="91">
        <f t="shared" si="6"/>
        <v>0</v>
      </c>
      <c r="N22" s="92"/>
      <c r="O22" s="171" t="str">
        <f t="shared" si="3"/>
        <v/>
      </c>
      <c r="P22" s="122"/>
      <c r="Q22" s="157">
        <f t="shared" si="4"/>
        <v>0</v>
      </c>
      <c r="R22" s="90">
        <f t="shared" si="5"/>
        <v>1</v>
      </c>
      <c r="S22" s="111">
        <f t="shared" si="7"/>
        <v>0</v>
      </c>
      <c r="T22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המרכז",IF(S22=0,"",(IF(S22/'ראשי-פרטים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2" s="92"/>
      <c r="V22" s="171" t="str">
        <f t="shared" si="8"/>
        <v/>
      </c>
      <c r="W22" s="126"/>
      <c r="Y22" s="378">
        <f t="shared" si="9"/>
        <v>0</v>
      </c>
    </row>
    <row r="23" spans="1:25" s="87" customFormat="1" ht="24" customHeight="1">
      <c r="A23" s="319">
        <v>21</v>
      </c>
      <c r="B23" s="313"/>
      <c r="C23" s="321"/>
      <c r="D23" s="321"/>
      <c r="E23" s="320"/>
      <c r="F23" s="315"/>
      <c r="G23" s="376">
        <f t="shared" si="11"/>
        <v>0</v>
      </c>
      <c r="H23" s="316"/>
      <c r="I23" s="317">
        <f t="shared" si="10"/>
        <v>0</v>
      </c>
      <c r="J23" s="105">
        <f t="shared" si="12"/>
        <v>0</v>
      </c>
      <c r="K23" s="105">
        <f t="shared" si="13"/>
        <v>0</v>
      </c>
      <c r="L23" s="286">
        <f t="shared" si="2"/>
        <v>1</v>
      </c>
      <c r="M23" s="91">
        <f t="shared" si="6"/>
        <v>0</v>
      </c>
      <c r="N23" s="92"/>
      <c r="O23" s="171" t="str">
        <f t="shared" si="3"/>
        <v/>
      </c>
      <c r="P23" s="122"/>
      <c r="Q23" s="157">
        <f t="shared" si="4"/>
        <v>0</v>
      </c>
      <c r="R23" s="90">
        <f t="shared" si="5"/>
        <v>1</v>
      </c>
      <c r="S23" s="111">
        <f t="shared" si="7"/>
        <v>0</v>
      </c>
      <c r="T23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המרכז",IF(S23=0,"",(IF(S23/'ראשי-פרטים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3" s="92"/>
      <c r="V23" s="171" t="str">
        <f t="shared" si="8"/>
        <v/>
      </c>
      <c r="W23" s="126"/>
      <c r="Y23" s="378">
        <f t="shared" si="9"/>
        <v>0</v>
      </c>
    </row>
    <row r="24" spans="1:25" s="87" customFormat="1" ht="24" customHeight="1">
      <c r="A24" s="319">
        <v>22</v>
      </c>
      <c r="B24" s="313"/>
      <c r="C24" s="321"/>
      <c r="D24" s="321"/>
      <c r="E24" s="320"/>
      <c r="F24" s="315"/>
      <c r="G24" s="376">
        <f t="shared" si="11"/>
        <v>0</v>
      </c>
      <c r="H24" s="316"/>
      <c r="I24" s="317">
        <f t="shared" si="10"/>
        <v>0</v>
      </c>
      <c r="J24" s="105">
        <f t="shared" si="12"/>
        <v>0</v>
      </c>
      <c r="K24" s="105">
        <f t="shared" si="13"/>
        <v>0</v>
      </c>
      <c r="L24" s="286">
        <f t="shared" si="2"/>
        <v>1</v>
      </c>
      <c r="M24" s="91">
        <f t="shared" si="6"/>
        <v>0</v>
      </c>
      <c r="N24" s="92"/>
      <c r="O24" s="171" t="str">
        <f t="shared" si="3"/>
        <v/>
      </c>
      <c r="P24" s="122"/>
      <c r="Q24" s="157">
        <f t="shared" si="4"/>
        <v>0</v>
      </c>
      <c r="R24" s="90">
        <f t="shared" si="5"/>
        <v>1</v>
      </c>
      <c r="S24" s="111">
        <f t="shared" si="7"/>
        <v>0</v>
      </c>
      <c r="T24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המרכז",IF(S24=0,"",(IF(S24/'ראשי-פרטים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4" s="92"/>
      <c r="V24" s="171" t="str">
        <f t="shared" si="8"/>
        <v/>
      </c>
      <c r="W24" s="126"/>
      <c r="Y24" s="378">
        <f t="shared" si="9"/>
        <v>0</v>
      </c>
    </row>
    <row r="25" spans="1:25" s="87" customFormat="1" ht="24" customHeight="1">
      <c r="A25" s="319">
        <v>23</v>
      </c>
      <c r="B25" s="313"/>
      <c r="C25" s="321"/>
      <c r="D25" s="321"/>
      <c r="E25" s="320"/>
      <c r="F25" s="315"/>
      <c r="G25" s="376">
        <f t="shared" si="11"/>
        <v>0</v>
      </c>
      <c r="H25" s="316"/>
      <c r="I25" s="317">
        <f t="shared" si="10"/>
        <v>0</v>
      </c>
      <c r="J25" s="105">
        <f t="shared" si="12"/>
        <v>0</v>
      </c>
      <c r="K25" s="105">
        <f t="shared" si="13"/>
        <v>0</v>
      </c>
      <c r="L25" s="286">
        <f t="shared" si="2"/>
        <v>1</v>
      </c>
      <c r="M25" s="91">
        <f t="shared" si="6"/>
        <v>0</v>
      </c>
      <c r="N25" s="92"/>
      <c r="O25" s="171" t="str">
        <f t="shared" si="3"/>
        <v/>
      </c>
      <c r="P25" s="122"/>
      <c r="Q25" s="157">
        <f t="shared" si="4"/>
        <v>0</v>
      </c>
      <c r="R25" s="90">
        <f t="shared" si="5"/>
        <v>1</v>
      </c>
      <c r="S25" s="111">
        <f t="shared" si="7"/>
        <v>0</v>
      </c>
      <c r="T25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המרכז",IF(S25=0,"",(IF(S25/'ראשי-פרטים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5" s="92"/>
      <c r="V25" s="171" t="str">
        <f t="shared" si="8"/>
        <v/>
      </c>
      <c r="W25" s="126"/>
      <c r="Y25" s="378">
        <f t="shared" si="9"/>
        <v>0</v>
      </c>
    </row>
    <row r="26" spans="1:25" s="87" customFormat="1" ht="24" customHeight="1">
      <c r="A26" s="319">
        <v>24</v>
      </c>
      <c r="B26" s="313"/>
      <c r="C26" s="321"/>
      <c r="D26" s="321"/>
      <c r="E26" s="320"/>
      <c r="F26" s="315"/>
      <c r="G26" s="376">
        <f t="shared" si="11"/>
        <v>0</v>
      </c>
      <c r="H26" s="316"/>
      <c r="I26" s="317">
        <f t="shared" si="10"/>
        <v>0</v>
      </c>
      <c r="J26" s="105">
        <f t="shared" si="12"/>
        <v>0</v>
      </c>
      <c r="K26" s="105">
        <f t="shared" si="13"/>
        <v>0</v>
      </c>
      <c r="L26" s="286">
        <f t="shared" si="2"/>
        <v>1</v>
      </c>
      <c r="M26" s="91">
        <f t="shared" si="6"/>
        <v>0</v>
      </c>
      <c r="N26" s="92"/>
      <c r="O26" s="171" t="str">
        <f t="shared" si="3"/>
        <v/>
      </c>
      <c r="P26" s="122"/>
      <c r="Q26" s="157">
        <f t="shared" si="4"/>
        <v>0</v>
      </c>
      <c r="R26" s="90">
        <f t="shared" si="5"/>
        <v>1</v>
      </c>
      <c r="S26" s="111">
        <f t="shared" si="7"/>
        <v>0</v>
      </c>
      <c r="T26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המרכז",IF(S26=0,"",(IF(S26/'ראשי-פרטים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6" s="92"/>
      <c r="V26" s="171" t="str">
        <f t="shared" si="8"/>
        <v/>
      </c>
      <c r="W26" s="126"/>
      <c r="Y26" s="378">
        <f t="shared" si="9"/>
        <v>0</v>
      </c>
    </row>
    <row r="27" spans="1:25" s="87" customFormat="1" ht="24" customHeight="1">
      <c r="A27" s="319">
        <v>25</v>
      </c>
      <c r="B27" s="313"/>
      <c r="C27" s="321"/>
      <c r="D27" s="321"/>
      <c r="E27" s="320"/>
      <c r="F27" s="315"/>
      <c r="G27" s="376">
        <f t="shared" si="11"/>
        <v>0</v>
      </c>
      <c r="H27" s="316"/>
      <c r="I27" s="317">
        <f t="shared" si="10"/>
        <v>0</v>
      </c>
      <c r="J27" s="105">
        <f t="shared" si="12"/>
        <v>0</v>
      </c>
      <c r="K27" s="105">
        <f t="shared" si="13"/>
        <v>0</v>
      </c>
      <c r="L27" s="286">
        <f t="shared" si="2"/>
        <v>1</v>
      </c>
      <c r="M27" s="91">
        <f t="shared" si="6"/>
        <v>0</v>
      </c>
      <c r="N27" s="92"/>
      <c r="O27" s="171" t="str">
        <f t="shared" si="3"/>
        <v/>
      </c>
      <c r="P27" s="122"/>
      <c r="Q27" s="157">
        <f t="shared" si="4"/>
        <v>0</v>
      </c>
      <c r="R27" s="90">
        <f t="shared" si="5"/>
        <v>1</v>
      </c>
      <c r="S27" s="111">
        <f t="shared" si="7"/>
        <v>0</v>
      </c>
      <c r="T27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המרכז",IF(S27=0,"",(IF(S27/'ראשי-פרטים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7" s="92"/>
      <c r="V27" s="171" t="str">
        <f t="shared" si="8"/>
        <v/>
      </c>
      <c r="W27" s="126"/>
      <c r="Y27" s="378">
        <f t="shared" si="9"/>
        <v>0</v>
      </c>
    </row>
    <row r="28" spans="1:25" s="87" customFormat="1" ht="24" customHeight="1">
      <c r="A28" s="319">
        <v>26</v>
      </c>
      <c r="B28" s="313"/>
      <c r="C28" s="321"/>
      <c r="D28" s="321"/>
      <c r="E28" s="320"/>
      <c r="F28" s="315"/>
      <c r="G28" s="376">
        <f t="shared" si="11"/>
        <v>0</v>
      </c>
      <c r="H28" s="316"/>
      <c r="I28" s="317">
        <f t="shared" si="10"/>
        <v>0</v>
      </c>
      <c r="J28" s="105">
        <f t="shared" si="12"/>
        <v>0</v>
      </c>
      <c r="K28" s="105">
        <f t="shared" si="13"/>
        <v>0</v>
      </c>
      <c r="L28" s="286">
        <f t="shared" si="2"/>
        <v>1</v>
      </c>
      <c r="M28" s="91">
        <f t="shared" si="6"/>
        <v>0</v>
      </c>
      <c r="N28" s="92"/>
      <c r="O28" s="171" t="str">
        <f t="shared" si="3"/>
        <v/>
      </c>
      <c r="P28" s="122"/>
      <c r="Q28" s="157">
        <f t="shared" si="4"/>
        <v>0</v>
      </c>
      <c r="R28" s="90">
        <f t="shared" si="5"/>
        <v>1</v>
      </c>
      <c r="S28" s="111">
        <f t="shared" si="7"/>
        <v>0</v>
      </c>
      <c r="T28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המרכז",IF(S28=0,"",(IF(S28/'ראשי-פרטים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8" s="92"/>
      <c r="V28" s="171" t="str">
        <f t="shared" si="8"/>
        <v/>
      </c>
      <c r="W28" s="126"/>
      <c r="Y28" s="378">
        <f t="shared" si="9"/>
        <v>0</v>
      </c>
    </row>
    <row r="29" spans="1:25" s="87" customFormat="1" ht="24" customHeight="1">
      <c r="A29" s="319">
        <v>27</v>
      </c>
      <c r="B29" s="313"/>
      <c r="C29" s="321"/>
      <c r="D29" s="321"/>
      <c r="E29" s="320"/>
      <c r="F29" s="315"/>
      <c r="G29" s="376">
        <f t="shared" si="11"/>
        <v>0</v>
      </c>
      <c r="H29" s="316"/>
      <c r="I29" s="317">
        <f t="shared" si="10"/>
        <v>0</v>
      </c>
      <c r="J29" s="105">
        <f t="shared" si="12"/>
        <v>0</v>
      </c>
      <c r="K29" s="105">
        <f t="shared" si="13"/>
        <v>0</v>
      </c>
      <c r="L29" s="286">
        <f t="shared" si="2"/>
        <v>1</v>
      </c>
      <c r="M29" s="91">
        <f t="shared" si="6"/>
        <v>0</v>
      </c>
      <c r="N29" s="92"/>
      <c r="O29" s="171" t="str">
        <f t="shared" si="3"/>
        <v/>
      </c>
      <c r="P29" s="122"/>
      <c r="Q29" s="157">
        <f t="shared" si="4"/>
        <v>0</v>
      </c>
      <c r="R29" s="90">
        <f t="shared" si="5"/>
        <v>1</v>
      </c>
      <c r="S29" s="111">
        <f t="shared" si="7"/>
        <v>0</v>
      </c>
      <c r="T29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המרכז",IF(S29=0,"",(IF(S29/'ראשי-פרטים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29" s="92"/>
      <c r="V29" s="171" t="str">
        <f t="shared" si="8"/>
        <v/>
      </c>
      <c r="W29" s="126"/>
      <c r="Y29" s="378">
        <f t="shared" si="9"/>
        <v>0</v>
      </c>
    </row>
    <row r="30" spans="1:25" s="87" customFormat="1" ht="24" customHeight="1">
      <c r="A30" s="319">
        <v>28</v>
      </c>
      <c r="B30" s="313"/>
      <c r="C30" s="321"/>
      <c r="D30" s="321"/>
      <c r="E30" s="320"/>
      <c r="F30" s="315"/>
      <c r="G30" s="376">
        <f t="shared" si="11"/>
        <v>0</v>
      </c>
      <c r="H30" s="316"/>
      <c r="I30" s="317">
        <f t="shared" si="10"/>
        <v>0</v>
      </c>
      <c r="J30" s="105">
        <f t="shared" si="12"/>
        <v>0</v>
      </c>
      <c r="K30" s="105">
        <f t="shared" si="13"/>
        <v>0</v>
      </c>
      <c r="L30" s="286">
        <f t="shared" si="2"/>
        <v>1</v>
      </c>
      <c r="M30" s="91">
        <f t="shared" si="6"/>
        <v>0</v>
      </c>
      <c r="N30" s="92"/>
      <c r="O30" s="171" t="str">
        <f t="shared" si="3"/>
        <v/>
      </c>
      <c r="P30" s="122"/>
      <c r="Q30" s="157">
        <f t="shared" si="4"/>
        <v>0</v>
      </c>
      <c r="R30" s="90">
        <f t="shared" si="5"/>
        <v>1</v>
      </c>
      <c r="S30" s="111">
        <f t="shared" si="7"/>
        <v>0</v>
      </c>
      <c r="T30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המרכז",IF(S30=0,"",(IF(S30/'ראשי-פרטים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0" s="92"/>
      <c r="V30" s="171" t="str">
        <f t="shared" si="8"/>
        <v/>
      </c>
      <c r="W30" s="126"/>
      <c r="Y30" s="378">
        <f t="shared" si="9"/>
        <v>0</v>
      </c>
    </row>
    <row r="31" spans="1:25" s="87" customFormat="1" ht="24" customHeight="1">
      <c r="A31" s="319">
        <v>29</v>
      </c>
      <c r="B31" s="313"/>
      <c r="C31" s="321"/>
      <c r="D31" s="321"/>
      <c r="E31" s="320"/>
      <c r="F31" s="315"/>
      <c r="G31" s="376">
        <f t="shared" si="11"/>
        <v>0</v>
      </c>
      <c r="H31" s="316"/>
      <c r="I31" s="317">
        <f t="shared" si="10"/>
        <v>0</v>
      </c>
      <c r="J31" s="105">
        <f t="shared" si="12"/>
        <v>0</v>
      </c>
      <c r="K31" s="105">
        <f t="shared" si="13"/>
        <v>0</v>
      </c>
      <c r="L31" s="286">
        <f t="shared" si="2"/>
        <v>1</v>
      </c>
      <c r="M31" s="91">
        <f t="shared" si="6"/>
        <v>0</v>
      </c>
      <c r="N31" s="92"/>
      <c r="O31" s="171" t="str">
        <f t="shared" si="3"/>
        <v/>
      </c>
      <c r="P31" s="122"/>
      <c r="Q31" s="157">
        <f t="shared" si="4"/>
        <v>0</v>
      </c>
      <c r="R31" s="90">
        <f t="shared" si="5"/>
        <v>1</v>
      </c>
      <c r="S31" s="111">
        <f t="shared" si="7"/>
        <v>0</v>
      </c>
      <c r="T31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המרכז",IF(S31=0,"",(IF(S31/'ראשי-פרטים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1" s="92"/>
      <c r="V31" s="171" t="str">
        <f t="shared" si="8"/>
        <v/>
      </c>
      <c r="W31" s="126"/>
      <c r="Y31" s="378">
        <f t="shared" si="9"/>
        <v>0</v>
      </c>
    </row>
    <row r="32" spans="1:25" s="87" customFormat="1" ht="24" customHeight="1">
      <c r="A32" s="319">
        <v>30</v>
      </c>
      <c r="B32" s="313"/>
      <c r="C32" s="321"/>
      <c r="D32" s="321"/>
      <c r="E32" s="320"/>
      <c r="F32" s="315"/>
      <c r="G32" s="376">
        <f t="shared" si="11"/>
        <v>0</v>
      </c>
      <c r="H32" s="316"/>
      <c r="I32" s="317">
        <f t="shared" si="10"/>
        <v>0</v>
      </c>
      <c r="J32" s="105">
        <f t="shared" si="12"/>
        <v>0</v>
      </c>
      <c r="K32" s="105">
        <f t="shared" si="13"/>
        <v>0</v>
      </c>
      <c r="L32" s="286">
        <f t="shared" si="2"/>
        <v>1</v>
      </c>
      <c r="M32" s="91">
        <f t="shared" si="6"/>
        <v>0</v>
      </c>
      <c r="N32" s="92"/>
      <c r="O32" s="171" t="str">
        <f t="shared" si="3"/>
        <v/>
      </c>
      <c r="P32" s="122"/>
      <c r="Q32" s="157">
        <f t="shared" si="4"/>
        <v>0</v>
      </c>
      <c r="R32" s="90">
        <f t="shared" si="5"/>
        <v>1</v>
      </c>
      <c r="S32" s="111">
        <f t="shared" si="7"/>
        <v>0</v>
      </c>
      <c r="T32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המרכז",IF(S32=0,"",(IF(S32/'ראשי-פרטים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2" s="92"/>
      <c r="V32" s="171" t="str">
        <f t="shared" si="8"/>
        <v/>
      </c>
      <c r="W32" s="126"/>
      <c r="Y32" s="378">
        <f t="shared" si="9"/>
        <v>0</v>
      </c>
    </row>
    <row r="33" spans="1:25" s="87" customFormat="1" ht="24" customHeight="1">
      <c r="A33" s="319">
        <v>31</v>
      </c>
      <c r="B33" s="313"/>
      <c r="C33" s="321"/>
      <c r="D33" s="321"/>
      <c r="E33" s="320"/>
      <c r="F33" s="315"/>
      <c r="G33" s="376">
        <f t="shared" si="11"/>
        <v>0</v>
      </c>
      <c r="H33" s="316"/>
      <c r="I33" s="317">
        <f t="shared" si="10"/>
        <v>0</v>
      </c>
      <c r="J33" s="105">
        <f t="shared" si="12"/>
        <v>0</v>
      </c>
      <c r="K33" s="105">
        <f t="shared" si="13"/>
        <v>0</v>
      </c>
      <c r="L33" s="286">
        <f t="shared" si="2"/>
        <v>1</v>
      </c>
      <c r="M33" s="91">
        <f t="shared" si="6"/>
        <v>0</v>
      </c>
      <c r="N33" s="92"/>
      <c r="O33" s="171" t="str">
        <f t="shared" si="3"/>
        <v/>
      </c>
      <c r="P33" s="122"/>
      <c r="Q33" s="157">
        <f t="shared" si="4"/>
        <v>0</v>
      </c>
      <c r="R33" s="90">
        <f t="shared" si="5"/>
        <v>1</v>
      </c>
      <c r="S33" s="111">
        <f t="shared" si="7"/>
        <v>0</v>
      </c>
      <c r="T33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המרכז",IF(S33=0,"",(IF(S33/'ראשי-פרטים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3" s="92"/>
      <c r="V33" s="171" t="str">
        <f t="shared" si="8"/>
        <v/>
      </c>
      <c r="W33" s="126"/>
      <c r="Y33" s="378">
        <f t="shared" si="9"/>
        <v>0</v>
      </c>
    </row>
    <row r="34" spans="1:25" s="87" customFormat="1" ht="24" customHeight="1">
      <c r="A34" s="319">
        <v>32</v>
      </c>
      <c r="B34" s="313"/>
      <c r="C34" s="321"/>
      <c r="D34" s="321"/>
      <c r="E34" s="320"/>
      <c r="F34" s="315"/>
      <c r="G34" s="376">
        <f t="shared" si="11"/>
        <v>0</v>
      </c>
      <c r="H34" s="316"/>
      <c r="I34" s="317">
        <f t="shared" si="10"/>
        <v>0</v>
      </c>
      <c r="J34" s="105">
        <f t="shared" si="12"/>
        <v>0</v>
      </c>
      <c r="K34" s="105">
        <f t="shared" si="13"/>
        <v>0</v>
      </c>
      <c r="L34" s="286">
        <f t="shared" si="2"/>
        <v>1</v>
      </c>
      <c r="M34" s="91">
        <f t="shared" si="6"/>
        <v>0</v>
      </c>
      <c r="N34" s="92"/>
      <c r="O34" s="171" t="str">
        <f t="shared" si="3"/>
        <v/>
      </c>
      <c r="P34" s="122"/>
      <c r="Q34" s="157">
        <f t="shared" si="4"/>
        <v>0</v>
      </c>
      <c r="R34" s="90">
        <f t="shared" si="5"/>
        <v>1</v>
      </c>
      <c r="S34" s="111">
        <f t="shared" si="7"/>
        <v>0</v>
      </c>
      <c r="T34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המרכז",IF(S34=0,"",(IF(S34/'ראשי-פרטים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4" s="92"/>
      <c r="V34" s="171" t="str">
        <f t="shared" si="8"/>
        <v/>
      </c>
      <c r="W34" s="126"/>
      <c r="Y34" s="378">
        <f t="shared" si="9"/>
        <v>0</v>
      </c>
    </row>
    <row r="35" spans="1:25" s="87" customFormat="1" ht="24" customHeight="1">
      <c r="A35" s="319">
        <v>33</v>
      </c>
      <c r="B35" s="313"/>
      <c r="C35" s="321"/>
      <c r="D35" s="321"/>
      <c r="E35" s="320"/>
      <c r="F35" s="315"/>
      <c r="G35" s="376">
        <f t="shared" si="11"/>
        <v>0</v>
      </c>
      <c r="H35" s="316"/>
      <c r="I35" s="317">
        <f t="shared" si="10"/>
        <v>0</v>
      </c>
      <c r="J35" s="105">
        <f t="shared" si="12"/>
        <v>0</v>
      </c>
      <c r="K35" s="105">
        <f t="shared" si="13"/>
        <v>0</v>
      </c>
      <c r="L35" s="286">
        <f t="shared" si="2"/>
        <v>1</v>
      </c>
      <c r="M35" s="91">
        <f t="shared" si="6"/>
        <v>0</v>
      </c>
      <c r="N35" s="92"/>
      <c r="O35" s="171" t="str">
        <f t="shared" si="3"/>
        <v/>
      </c>
      <c r="P35" s="122"/>
      <c r="Q35" s="157">
        <f t="shared" si="4"/>
        <v>0</v>
      </c>
      <c r="R35" s="90">
        <f t="shared" si="5"/>
        <v>1</v>
      </c>
      <c r="S35" s="111">
        <f t="shared" si="7"/>
        <v>0</v>
      </c>
      <c r="T35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המרכז",IF(S35=0,"",(IF(S35/'ראשי-פרטים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5" s="92"/>
      <c r="V35" s="171" t="str">
        <f t="shared" si="8"/>
        <v/>
      </c>
      <c r="W35" s="126"/>
      <c r="Y35" s="378">
        <f t="shared" si="9"/>
        <v>0</v>
      </c>
    </row>
    <row r="36" spans="1:25" s="87" customFormat="1" ht="24" customHeight="1">
      <c r="A36" s="319">
        <v>34</v>
      </c>
      <c r="B36" s="313"/>
      <c r="C36" s="321"/>
      <c r="D36" s="321"/>
      <c r="E36" s="376"/>
      <c r="F36" s="315"/>
      <c r="G36" s="376">
        <f t="shared" si="11"/>
        <v>0</v>
      </c>
      <c r="H36" s="316"/>
      <c r="I36" s="317">
        <f t="shared" si="10"/>
        <v>0</v>
      </c>
      <c r="J36" s="105">
        <f t="shared" si="12"/>
        <v>0</v>
      </c>
      <c r="K36" s="105">
        <f t="shared" si="13"/>
        <v>0</v>
      </c>
      <c r="L36" s="286">
        <f t="shared" si="2"/>
        <v>1</v>
      </c>
      <c r="M36" s="91">
        <f t="shared" si="6"/>
        <v>0</v>
      </c>
      <c r="N36" s="92"/>
      <c r="O36" s="171" t="str">
        <f t="shared" si="3"/>
        <v/>
      </c>
      <c r="P36" s="122"/>
      <c r="Q36" s="157">
        <f t="shared" si="4"/>
        <v>0</v>
      </c>
      <c r="R36" s="90">
        <f t="shared" si="5"/>
        <v>1</v>
      </c>
      <c r="S36" s="111">
        <f t="shared" si="7"/>
        <v>0</v>
      </c>
      <c r="T36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המרכז",IF(S36=0,"",(IF(S36/'ראשי-פרטים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6" s="92"/>
      <c r="V36" s="171" t="str">
        <f t="shared" si="8"/>
        <v/>
      </c>
      <c r="W36" s="126"/>
      <c r="Y36" s="378">
        <f t="shared" si="9"/>
        <v>0</v>
      </c>
    </row>
    <row r="37" spans="1:25" s="87" customFormat="1" ht="24" customHeight="1">
      <c r="A37" s="319">
        <v>35</v>
      </c>
      <c r="B37" s="313"/>
      <c r="C37" s="321"/>
      <c r="D37" s="321"/>
      <c r="E37" s="320"/>
      <c r="F37" s="315"/>
      <c r="G37" s="376">
        <f t="shared" si="11"/>
        <v>0</v>
      </c>
      <c r="H37" s="316"/>
      <c r="I37" s="317">
        <f t="shared" si="10"/>
        <v>0</v>
      </c>
      <c r="J37" s="105">
        <f t="shared" si="12"/>
        <v>0</v>
      </c>
      <c r="K37" s="105">
        <f t="shared" si="13"/>
        <v>0</v>
      </c>
      <c r="L37" s="286">
        <f t="shared" si="2"/>
        <v>1</v>
      </c>
      <c r="M37" s="91">
        <f t="shared" si="6"/>
        <v>0</v>
      </c>
      <c r="N37" s="92"/>
      <c r="O37" s="171" t="str">
        <f t="shared" si="3"/>
        <v/>
      </c>
      <c r="P37" s="122"/>
      <c r="Q37" s="157">
        <f t="shared" si="4"/>
        <v>0</v>
      </c>
      <c r="R37" s="90">
        <f t="shared" si="5"/>
        <v>1</v>
      </c>
      <c r="S37" s="111">
        <f t="shared" si="7"/>
        <v>0</v>
      </c>
      <c r="T37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המרכז",IF(S37=0,"",(IF(S37/'ראשי-פרטים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7" s="92"/>
      <c r="V37" s="171" t="str">
        <f t="shared" si="8"/>
        <v/>
      </c>
      <c r="W37" s="126"/>
      <c r="Y37" s="378">
        <f t="shared" si="9"/>
        <v>0</v>
      </c>
    </row>
    <row r="38" spans="1:25" s="87" customFormat="1" ht="24" customHeight="1">
      <c r="A38" s="319">
        <v>36</v>
      </c>
      <c r="B38" s="313"/>
      <c r="C38" s="321"/>
      <c r="D38" s="321"/>
      <c r="E38" s="320"/>
      <c r="F38" s="315"/>
      <c r="G38" s="376">
        <f t="shared" si="11"/>
        <v>0</v>
      </c>
      <c r="H38" s="316"/>
      <c r="I38" s="317">
        <f t="shared" si="10"/>
        <v>0</v>
      </c>
      <c r="J38" s="105">
        <f t="shared" si="12"/>
        <v>0</v>
      </c>
      <c r="K38" s="105">
        <f t="shared" si="13"/>
        <v>0</v>
      </c>
      <c r="L38" s="286">
        <f t="shared" si="2"/>
        <v>1</v>
      </c>
      <c r="M38" s="91">
        <f t="shared" si="6"/>
        <v>0</v>
      </c>
      <c r="N38" s="92"/>
      <c r="O38" s="171" t="str">
        <f t="shared" si="3"/>
        <v/>
      </c>
      <c r="P38" s="122"/>
      <c r="Q38" s="157">
        <f t="shared" si="4"/>
        <v>0</v>
      </c>
      <c r="R38" s="90">
        <f t="shared" si="5"/>
        <v>1</v>
      </c>
      <c r="S38" s="111">
        <f t="shared" si="7"/>
        <v>0</v>
      </c>
      <c r="T38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המרכז",IF(S38=0,"",(IF(S38/'ראשי-פרטים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8" s="92"/>
      <c r="V38" s="171" t="str">
        <f t="shared" si="8"/>
        <v/>
      </c>
      <c r="W38" s="126"/>
      <c r="Y38" s="378">
        <f t="shared" si="9"/>
        <v>0</v>
      </c>
    </row>
    <row r="39" spans="1:25" s="87" customFormat="1" ht="24" customHeight="1">
      <c r="A39" s="319">
        <v>37</v>
      </c>
      <c r="B39" s="313"/>
      <c r="C39" s="320"/>
      <c r="D39" s="321"/>
      <c r="E39" s="320"/>
      <c r="F39" s="315"/>
      <c r="G39" s="376">
        <f t="shared" si="11"/>
        <v>0</v>
      </c>
      <c r="H39" s="316"/>
      <c r="I39" s="317">
        <f t="shared" si="10"/>
        <v>0</v>
      </c>
      <c r="J39" s="105">
        <f t="shared" si="12"/>
        <v>0</v>
      </c>
      <c r="K39" s="105">
        <f t="shared" si="13"/>
        <v>0</v>
      </c>
      <c r="L39" s="286">
        <f t="shared" si="2"/>
        <v>1</v>
      </c>
      <c r="M39" s="91">
        <f t="shared" si="6"/>
        <v>0</v>
      </c>
      <c r="N39" s="92"/>
      <c r="O39" s="171" t="str">
        <f t="shared" si="3"/>
        <v/>
      </c>
      <c r="P39" s="122"/>
      <c r="Q39" s="157">
        <f t="shared" si="4"/>
        <v>0</v>
      </c>
      <c r="R39" s="90">
        <f t="shared" si="5"/>
        <v>1</v>
      </c>
      <c r="S39" s="111">
        <f t="shared" si="7"/>
        <v>0</v>
      </c>
      <c r="T39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המרכז",IF(S39=0,"",(IF(S39/'ראשי-פרטים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39" s="92"/>
      <c r="V39" s="171" t="str">
        <f t="shared" si="8"/>
        <v/>
      </c>
      <c r="W39" s="126"/>
      <c r="Y39" s="378">
        <f t="shared" si="9"/>
        <v>0</v>
      </c>
    </row>
    <row r="40" spans="1:25" s="87" customFormat="1" ht="24" customHeight="1">
      <c r="A40" s="319">
        <v>38</v>
      </c>
      <c r="B40" s="313"/>
      <c r="C40" s="321"/>
      <c r="D40" s="321"/>
      <c r="E40" s="320"/>
      <c r="F40" s="315"/>
      <c r="G40" s="376">
        <f t="shared" si="11"/>
        <v>0</v>
      </c>
      <c r="H40" s="316"/>
      <c r="I40" s="317">
        <f t="shared" si="10"/>
        <v>0</v>
      </c>
      <c r="J40" s="105">
        <f t="shared" si="12"/>
        <v>0</v>
      </c>
      <c r="K40" s="105">
        <f t="shared" si="13"/>
        <v>0</v>
      </c>
      <c r="L40" s="286">
        <f t="shared" si="2"/>
        <v>1</v>
      </c>
      <c r="M40" s="91">
        <f t="shared" si="6"/>
        <v>0</v>
      </c>
      <c r="N40" s="92"/>
      <c r="O40" s="171" t="str">
        <f t="shared" si="3"/>
        <v/>
      </c>
      <c r="P40" s="122"/>
      <c r="Q40" s="157">
        <f t="shared" si="4"/>
        <v>0</v>
      </c>
      <c r="R40" s="90">
        <f t="shared" si="5"/>
        <v>1</v>
      </c>
      <c r="S40" s="111">
        <f t="shared" si="7"/>
        <v>0</v>
      </c>
      <c r="T40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המרכז",IF(S40=0,"",(IF(S40/'ראשי-פרטים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40" s="92"/>
      <c r="V40" s="171" t="str">
        <f t="shared" si="8"/>
        <v/>
      </c>
      <c r="W40" s="126"/>
      <c r="Y40" s="378">
        <f t="shared" si="9"/>
        <v>0</v>
      </c>
    </row>
    <row r="41" spans="1:25" s="87" customFormat="1" ht="24" customHeight="1">
      <c r="A41" s="319">
        <v>39</v>
      </c>
      <c r="B41" s="313"/>
      <c r="C41" s="321"/>
      <c r="D41" s="321"/>
      <c r="E41" s="320"/>
      <c r="F41" s="315"/>
      <c r="G41" s="376">
        <f t="shared" si="11"/>
        <v>0</v>
      </c>
      <c r="H41" s="316"/>
      <c r="I41" s="317">
        <f t="shared" si="10"/>
        <v>0</v>
      </c>
      <c r="J41" s="105">
        <f t="shared" si="12"/>
        <v>0</v>
      </c>
      <c r="K41" s="105">
        <f t="shared" si="13"/>
        <v>0</v>
      </c>
      <c r="L41" s="286">
        <f t="shared" si="2"/>
        <v>1</v>
      </c>
      <c r="M41" s="91">
        <f t="shared" si="6"/>
        <v>0</v>
      </c>
      <c r="N41" s="92"/>
      <c r="O41" s="171" t="str">
        <f t="shared" si="3"/>
        <v/>
      </c>
      <c r="P41" s="122"/>
      <c r="Q41" s="157">
        <f t="shared" si="4"/>
        <v>0</v>
      </c>
      <c r="R41" s="90">
        <f t="shared" si="5"/>
        <v>1</v>
      </c>
      <c r="S41" s="111">
        <f t="shared" si="7"/>
        <v>0</v>
      </c>
      <c r="T41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המרכז",IF(S41=0,"",(IF(S41/'ראשי-פרטים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41" s="92"/>
      <c r="V41" s="171" t="str">
        <f t="shared" si="8"/>
        <v/>
      </c>
      <c r="W41" s="126"/>
      <c r="Y41" s="378">
        <f t="shared" si="9"/>
        <v>0</v>
      </c>
    </row>
    <row r="42" spans="1:25" s="87" customFormat="1" ht="24" customHeight="1">
      <c r="A42" s="319">
        <v>40</v>
      </c>
      <c r="B42" s="313"/>
      <c r="C42" s="321"/>
      <c r="D42" s="321"/>
      <c r="E42" s="320"/>
      <c r="F42" s="315"/>
      <c r="G42" s="376">
        <f t="shared" si="11"/>
        <v>0</v>
      </c>
      <c r="H42" s="316"/>
      <c r="I42" s="317">
        <f t="shared" si="10"/>
        <v>0</v>
      </c>
      <c r="J42" s="105">
        <f t="shared" si="12"/>
        <v>0</v>
      </c>
      <c r="K42" s="105">
        <f t="shared" si="13"/>
        <v>0</v>
      </c>
      <c r="L42" s="287">
        <f t="shared" si="2"/>
        <v>1</v>
      </c>
      <c r="M42" s="91">
        <f t="shared" si="6"/>
        <v>0</v>
      </c>
      <c r="N42" s="167"/>
      <c r="O42" s="172" t="str">
        <f t="shared" si="3"/>
        <v/>
      </c>
      <c r="P42" s="122"/>
      <c r="Q42" s="157">
        <f t="shared" si="4"/>
        <v>0</v>
      </c>
      <c r="R42" s="166">
        <f t="shared" si="5"/>
        <v>1</v>
      </c>
      <c r="S42" s="168">
        <f t="shared" si="7"/>
        <v>0</v>
      </c>
      <c r="T42" s="273" t="str">
        <f>IF(COUNTA('ראשי-פרטים כלליים וריכוז הוצאות'!$J$12,'ראשי-פרטים כלליים וריכוז הוצאות'!$J$14,'ראשי-פרטים כלליים וריכוז הוצאות'!$J$16)&lt;3,"תקציבאי: נא מלא פרטיך בגליון המרכז",IF(S42=0,"",(IF(S42/'ראשי-פרטים כלליים וריכוז הוצאות'!$J$31&gt;0.299999,"שים לב: זהו קבלן משנה עיקרי ונדרש תקציב ברמת חברה",""))))</f>
        <v>תקציבאי: נא מלא פרטיך בגליון המרכז</v>
      </c>
      <c r="U42" s="167"/>
      <c r="V42" s="172" t="str">
        <f t="shared" si="8"/>
        <v/>
      </c>
      <c r="W42" s="126"/>
      <c r="Y42" s="378">
        <f t="shared" si="9"/>
        <v>0</v>
      </c>
    </row>
    <row r="43" spans="1:25" s="87" customFormat="1" ht="24" customHeight="1">
      <c r="A43" s="322"/>
      <c r="B43" s="318"/>
      <c r="C43" s="318" t="s">
        <v>204</v>
      </c>
      <c r="D43" s="225">
        <f>SUMIF($D$3:$D$42,"פריפריה",$I$3:$I$42)</f>
        <v>0</v>
      </c>
      <c r="E43" s="225"/>
      <c r="F43" s="225"/>
      <c r="G43" s="318" t="s">
        <v>4</v>
      </c>
      <c r="H43" s="332" t="s">
        <v>115</v>
      </c>
      <c r="I43" s="333">
        <f>SUMIF($D$3:$D$42,"ארץ",$I$3:$I$42)+SUMIF($D$3:$D$42,"פריפריה",$I$3:$I$42)</f>
        <v>324500</v>
      </c>
      <c r="J43" s="216" t="s">
        <v>204</v>
      </c>
      <c r="K43" s="169">
        <f>+SUMIF($D$3:$D$42,"פריפריה",$M$3:$M$42)</f>
        <v>0</v>
      </c>
      <c r="L43" s="216" t="s">
        <v>115</v>
      </c>
      <c r="M43" s="215">
        <f>SUMIF($D$3:$D$42,"ארץ",$M$3:$M$42)+SUMIF($D$3:$D$42,"פריפריה",$M$3:$M$42)</f>
        <v>324500</v>
      </c>
      <c r="N43" s="91"/>
      <c r="O43" s="175"/>
      <c r="P43" s="122"/>
      <c r="Q43" s="133">
        <f t="shared" si="4"/>
        <v>0</v>
      </c>
      <c r="R43" s="217" t="s">
        <v>115</v>
      </c>
      <c r="S43" s="218">
        <f>SUMIF($D$3:$D$42,"ארץ",$S$3:$S$42)+SUMIF($D$3:$D$42,"פריפריה",$S$3:$S$42)</f>
        <v>324500</v>
      </c>
      <c r="T43" s="218"/>
      <c r="U43" s="218" t="s">
        <v>204</v>
      </c>
      <c r="V43" s="218">
        <f>+SUMIF($D$3:$D$42,"פריפריה",$S$3:$S$42)</f>
        <v>0</v>
      </c>
      <c r="W43" s="126"/>
      <c r="Y43" s="378"/>
    </row>
    <row r="44" spans="1:25" s="87" customFormat="1" ht="24" customHeight="1">
      <c r="A44" s="322"/>
      <c r="B44" s="318"/>
      <c r="C44" s="225"/>
      <c r="D44" s="225"/>
      <c r="E44" s="225"/>
      <c r="F44" s="225"/>
      <c r="G44" s="225"/>
      <c r="H44" s="332" t="s">
        <v>126</v>
      </c>
      <c r="I44" s="333">
        <f>SUMIF($D$3:$D$42,"חו”ל",$I$3:$I$42)</f>
        <v>200000</v>
      </c>
      <c r="J44" s="169"/>
      <c r="K44" s="169"/>
      <c r="L44" s="216" t="s">
        <v>126</v>
      </c>
      <c r="M44" s="215">
        <f>SUMIF($D$3:$D$42,"חו”ל",$M$3:$M$42)</f>
        <v>200000</v>
      </c>
      <c r="N44" s="91"/>
      <c r="O44" s="175"/>
      <c r="P44" s="122"/>
      <c r="Q44" s="133"/>
      <c r="R44" s="217" t="s">
        <v>126</v>
      </c>
      <c r="S44" s="218">
        <f>SUMIF($D$3:$D$42,"חו”ל",$S$3:$S$42)</f>
        <v>200000</v>
      </c>
      <c r="T44" s="218"/>
      <c r="U44" s="111"/>
      <c r="V44" s="173"/>
      <c r="W44" s="126"/>
      <c r="Y44" s="378"/>
    </row>
    <row r="45" spans="1:25" s="87" customFormat="1" ht="24" customHeight="1" thickBot="1">
      <c r="A45" s="322"/>
      <c r="B45" s="318"/>
      <c r="C45" s="225"/>
      <c r="D45" s="225"/>
      <c r="E45" s="225"/>
      <c r="F45" s="225"/>
      <c r="G45" s="225"/>
      <c r="H45" s="332" t="s">
        <v>117</v>
      </c>
      <c r="I45" s="333">
        <f>I43+I44</f>
        <v>524500</v>
      </c>
      <c r="J45" s="169"/>
      <c r="K45" s="169"/>
      <c r="L45" s="216" t="s">
        <v>117</v>
      </c>
      <c r="M45" s="215">
        <f>M43+M44</f>
        <v>524500</v>
      </c>
      <c r="N45" s="91"/>
      <c r="O45" s="175"/>
      <c r="P45" s="123"/>
      <c r="Q45" s="133"/>
      <c r="R45" s="217" t="s">
        <v>117</v>
      </c>
      <c r="S45" s="218">
        <f>S43+S44</f>
        <v>524500</v>
      </c>
      <c r="T45" s="218"/>
      <c r="U45" s="111"/>
      <c r="V45" s="173"/>
      <c r="W45" s="127"/>
      <c r="Y45" s="378"/>
    </row>
    <row r="46" spans="15:22" ht="13">
      <c r="O46" s="88"/>
      <c r="P46" s="86"/>
      <c r="V46" s="88"/>
    </row>
    <row r="47" spans="16:16" ht="13">
      <c r="P47" s="86"/>
    </row>
    <row r="48" spans="1:22" ht="12.75" customHeight="1">
      <c r="A48" s="580" t="s">
        <v>101</v>
      </c>
      <c r="B48" s="580"/>
      <c r="N48" s="580" t="s">
        <v>99</v>
      </c>
      <c r="O48" s="580"/>
      <c r="U48" s="580" t="s">
        <v>99</v>
      </c>
      <c r="V48" s="580"/>
    </row>
    <row r="49" spans="1:22" ht="24.75" customHeight="1">
      <c r="A49" s="83" t="s">
        <v>56</v>
      </c>
      <c r="B49" s="57" t="s">
        <v>13</v>
      </c>
      <c r="N49" s="56" t="s">
        <v>68</v>
      </c>
      <c r="O49" s="57" t="s">
        <v>69</v>
      </c>
      <c r="P49" s="86"/>
      <c r="U49" s="56" t="s">
        <v>68</v>
      </c>
      <c r="V49" s="57" t="s">
        <v>69</v>
      </c>
    </row>
    <row r="50" spans="1:22" ht="24.75" customHeight="1">
      <c r="A50" s="58">
        <v>1</v>
      </c>
      <c r="B50" s="59" t="s">
        <v>57</v>
      </c>
      <c r="N50" s="58">
        <v>1</v>
      </c>
      <c r="O50" s="84" t="s">
        <v>66</v>
      </c>
      <c r="P50" s="86"/>
      <c r="U50" s="58">
        <v>1</v>
      </c>
      <c r="V50" s="84" t="s">
        <v>66</v>
      </c>
    </row>
    <row r="51" spans="1:22" ht="24.75" customHeight="1">
      <c r="A51" s="58">
        <v>2</v>
      </c>
      <c r="B51" s="58" t="s">
        <v>58</v>
      </c>
      <c r="N51" s="58">
        <v>2</v>
      </c>
      <c r="O51" s="84" t="s">
        <v>65</v>
      </c>
      <c r="P51" s="86"/>
      <c r="U51" s="58">
        <v>2</v>
      </c>
      <c r="V51" s="84" t="s">
        <v>65</v>
      </c>
    </row>
    <row r="52" spans="1:22" ht="24.75" customHeight="1">
      <c r="A52" s="58">
        <v>3</v>
      </c>
      <c r="B52" s="59" t="s">
        <v>59</v>
      </c>
      <c r="N52" s="58">
        <v>3</v>
      </c>
      <c r="O52" s="84" t="s">
        <v>64</v>
      </c>
      <c r="P52" s="86"/>
      <c r="U52" s="58">
        <v>3</v>
      </c>
      <c r="V52" s="84" t="s">
        <v>64</v>
      </c>
    </row>
    <row r="53" spans="1:22" ht="24.75" customHeight="1">
      <c r="A53" s="58">
        <v>4</v>
      </c>
      <c r="B53" s="59" t="s">
        <v>60</v>
      </c>
      <c r="N53" s="58">
        <v>4</v>
      </c>
      <c r="O53" s="84" t="s">
        <v>67</v>
      </c>
      <c r="P53" s="86"/>
      <c r="U53" s="58">
        <v>4</v>
      </c>
      <c r="V53" s="84" t="s">
        <v>67</v>
      </c>
    </row>
    <row r="54" spans="14:22" ht="24.75" customHeight="1">
      <c r="N54" s="58">
        <v>5</v>
      </c>
      <c r="O54" s="84" t="s">
        <v>103</v>
      </c>
      <c r="P54" s="86"/>
      <c r="U54" s="58">
        <v>5</v>
      </c>
      <c r="V54" s="84" t="s">
        <v>103</v>
      </c>
    </row>
    <row r="55" spans="1:22" ht="26.5" customHeight="1">
      <c r="A55" s="595" t="s">
        <v>113</v>
      </c>
      <c r="B55" s="580"/>
      <c r="N55" s="58">
        <v>6</v>
      </c>
      <c r="O55" s="84" t="s">
        <v>20</v>
      </c>
      <c r="P55" s="86"/>
      <c r="U55" s="58">
        <v>6</v>
      </c>
      <c r="V55" s="84" t="s">
        <v>20</v>
      </c>
    </row>
    <row r="56" spans="1:16" ht="13">
      <c r="A56" s="56" t="s">
        <v>114</v>
      </c>
      <c r="B56" s="57" t="s">
        <v>13</v>
      </c>
      <c r="P56" s="86"/>
    </row>
    <row r="57" spans="1:16" ht="13">
      <c r="A57" s="58" t="s">
        <v>115</v>
      </c>
      <c r="B57" s="59" t="s">
        <v>202</v>
      </c>
      <c r="P57" s="86"/>
    </row>
    <row r="58" spans="1:16" ht="13">
      <c r="A58" s="58" t="s">
        <v>126</v>
      </c>
      <c r="B58" s="59" t="s">
        <v>116</v>
      </c>
      <c r="P58" s="86"/>
    </row>
    <row r="59" spans="1:16" ht="13">
      <c r="A59" s="58" t="s">
        <v>201</v>
      </c>
      <c r="B59" s="59" t="s">
        <v>203</v>
      </c>
      <c r="P59" s="86"/>
    </row>
    <row r="60" spans="16:16" ht="13">
      <c r="P60" s="86"/>
    </row>
    <row r="61" spans="1:2" ht="13">
      <c r="A61" s="594" t="s">
        <v>195</v>
      </c>
      <c r="B61" s="580"/>
    </row>
    <row r="62" spans="1:2" ht="13">
      <c r="A62" s="56" t="s">
        <v>114</v>
      </c>
      <c r="B62" s="57" t="s">
        <v>13</v>
      </c>
    </row>
    <row r="63" spans="1:2" ht="26">
      <c r="A63" s="59" t="s">
        <v>196</v>
      </c>
      <c r="B63" s="59" t="s">
        <v>196</v>
      </c>
    </row>
    <row r="64" spans="1:2" ht="39">
      <c r="A64" s="59" t="s">
        <v>197</v>
      </c>
      <c r="B64" s="59" t="s">
        <v>197</v>
      </c>
    </row>
    <row r="66" spans="2:2" ht="13">
      <c r="B66" s="35" t="s">
        <v>224</v>
      </c>
    </row>
    <row r="67" spans="2:2" ht="13">
      <c r="B67" s="35" t="s">
        <v>223</v>
      </c>
    </row>
    <row r="68" spans="1:1" ht="13">
      <c r="A68" s="469">
        <f>+'ראשי-פרטים כלליים וריכוז הוצאות'!C117</f>
        <v>7</v>
      </c>
    </row>
    <row r="69" spans="1:1" ht="13" thickBot="1">
      <c r="A69">
        <f>VLOOKUP(+'ראשי-פרטים כלליים וריכוז הוצאות'!C117,'ראשי-פרטים כלליים וריכוז הוצאות'!$F$116:$L$128,4,0)</f>
        <v>1</v>
      </c>
    </row>
  </sheetData>
  <sheetProtection algorithmName="SHA-512" hashValue="zSvchtF+OmyFOYJWuC4UdctlmIc0fIS9XIh0Xc2kvA80I/PRHuviL8r0YU4DABEh1LM7Nkv5P4Q518KT5MB5xQ==" saltValue="tgGIlCQdD3dVbwnFGdrzzw==" spinCount="100000" sheet="1" objects="1" scenarios="1"/>
  <mergeCells count="10">
    <mergeCell ref="J1:L1"/>
    <mergeCell ref="A61:B61"/>
    <mergeCell ref="A55:B55"/>
    <mergeCell ref="S1:U1"/>
    <mergeCell ref="N48:O48"/>
    <mergeCell ref="U48:V48"/>
    <mergeCell ref="A1:C1"/>
    <mergeCell ref="A48:B48"/>
    <mergeCell ref="M1:N1"/>
    <mergeCell ref="Q1:R1"/>
  </mergeCells>
  <conditionalFormatting sqref="Q3:Q42">
    <cfRule type="cellIs" priority="39" dxfId="2" operator="notEqual" stopIfTrue="1">
      <formula>K3</formula>
    </cfRule>
  </conditionalFormatting>
  <conditionalFormatting sqref="M3:M42">
    <cfRule type="cellIs" priority="40" dxfId="3" operator="notEqual" stopIfTrue="1">
      <formula>I3</formula>
    </cfRule>
  </conditionalFormatting>
  <conditionalFormatting sqref="R3:R42 L3:L42">
    <cfRule type="cellIs" priority="41" dxfId="2" operator="notEqual" stopIfTrue="1">
      <formula>1-$O$1</formula>
    </cfRule>
  </conditionalFormatting>
  <conditionalFormatting sqref="T3:T42">
    <cfRule type="expression" priority="42" dxfId="2" stopIfTrue="1">
      <formula>"q1/'ראשי-פרטים כלליים וריכוז הוצאות'!$D$31&gt;0.299999"</formula>
    </cfRule>
  </conditionalFormatting>
  <conditionalFormatting sqref="K3:K42">
    <cfRule type="cellIs" priority="43" dxfId="2" operator="notEqual" stopIfTrue="1">
      <formula>I3</formula>
    </cfRule>
  </conditionalFormatting>
  <conditionalFormatting sqref="E36">
    <cfRule type="expression" priority="16" dxfId="35" stopIfTrue="1">
      <formula>W36=1</formula>
    </cfRule>
  </conditionalFormatting>
  <conditionalFormatting sqref="G3:G42">
    <cfRule type="expression" priority="10" dxfId="35" stopIfTrue="1">
      <formula>Y3=1</formula>
    </cfRule>
  </conditionalFormatting>
  <conditionalFormatting sqref="J3:J42">
    <cfRule type="cellIs" priority="9" dxfId="2" operator="notEqual" stopIfTrue="1">
      <formula>H3</formula>
    </cfRule>
  </conditionalFormatting>
  <conditionalFormatting sqref="C43">
    <cfRule type="expression" priority="5" dxfId="44">
      <formula>$A$68&lt;&gt;5</formula>
    </cfRule>
  </conditionalFormatting>
  <conditionalFormatting sqref="D43">
    <cfRule type="expression" priority="4" dxfId="44">
      <formula>$A$68&lt;&gt;5</formula>
    </cfRule>
  </conditionalFormatting>
  <conditionalFormatting sqref="F3:F42">
    <cfRule type="expression" priority="3" dxfId="43">
      <formula>AND(F3&gt;196,E3="מחיר לפי שעה")</formula>
    </cfRule>
  </conditionalFormatting>
  <conditionalFormatting sqref="A68:A69">
    <cfRule type="expression" priority="2" dxfId="8" stopIfTrue="1">
      <formula>OR($A$68=1,$A$68=3,$A$68=5,$A$68=6)</formula>
    </cfRule>
  </conditionalFormatting>
  <conditionalFormatting sqref="A1:XFD1048576">
    <cfRule type="expression" priority="1" dxfId="0">
      <formula>$A$69 = 0</formula>
    </cfRule>
  </conditionalFormatting>
  <dataValidations count="6">
    <dataValidation type="decimal" allowBlank="1" showInputMessage="1" showErrorMessage="1" promptTitle="תא מחושב בנוסחה" prompt="אין להקליד נתונים בעמודה זו" errorTitle="תא מחושב בנוסחה" error="תא זה מחושב בנוסחה:_x000a_בידך לשנות את שתי העמודות מימין וע&quot;י כך לקבוע את הסכום המומלץ._x000a__x000a_על מנת להחזיר את המצב לקדמותו, נא הקישו על ביטול." sqref="M3:M42">
      <formula1>K3*L3</formula1>
      <formula2>K3*L3</formula2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errorTitle="בודק מקצועי: נא בחר קוד נימוק" error="במידה והינך מעוניין בנימוק אחר, הקש חמש או השאר התא ריק וכתוב את המלל בתא שמשמאל" sqref="U3:U42 N3:N42">
      <formula1>$N$50:$N$55</formula1>
    </dataValidation>
    <dataValidation type="list" allowBlank="1" showErrorMessage="1" promptTitle=" נא להקיש קוד עלות:" prompt="_x000a_הצעת מחיר._x000a_חוזה._x000a_מחירון.   _x000a_אמדן." error="הצעת מחיר, _x000a_חוזה, _x000a_מחירון,_x000a_אמדן." sqref="H3:H42">
      <formula1>$B$50:$B$53</formula1>
    </dataValidation>
    <dataValidation type="decimal" allowBlank="1" showInputMessage="1" showErrorMessage="1" error="נא להזין הסכום בש&quot;ח באופן תקין" sqref="F3:G42">
      <formula1>0</formula1>
      <formula2>999999999</formula2>
    </dataValidation>
    <dataValidation type="list" allowBlank="1" showErrorMessage="1" promptTitle="נא  ציין סוג ההתקשות" prompt="קבוע  -  מחיר קבוע_x000a_שעה - מחיר לשעת עבודה" errorTitle="נא בחר ביו מחיר קבוע ל מחיר לפי " sqref="E3:E42">
      <formula1>$A$63:$A$64</formula1>
    </dataValidation>
    <dataValidation type="list" allowBlank="1" showInputMessage="1" showErrorMessage="1" promptTitle="נא  ציין את סוג הקב&quot;מ" prompt="בארץ – קב&quot;מ ישראלי _x000a_בחו&quot;ל – קב&quot;מ זר _x000a_כאשר בלשונית הראשית נבחר מסלול &quot;מו&quot;פ בפריפריה&quot;, ניתן לבחור גם:_x000a_בפריפריה -  קב&quot;מ ישראלי בפריפריה_x000a_" errorTitle="נא בחר ביו קב&quot;מ ארץ לחו&quot;ל" sqref="D3:D42">
      <formula1>IF($A$68=5,$A$57:$A$59,$A$57:$A$58)</formula1>
    </dataValidation>
  </dataValidations>
  <printOptions horizontalCentered="1" verticalCentered="1"/>
  <pageMargins left="0.27" right="0.43" top="0.17" bottom="0.37" header="0.13" footer="0.23"/>
  <pageSetup horizontalDpi="1200" verticalDpi="1200" orientation="portrait" paperSize="9" scale="27" r:id="rId3"/>
  <headerFooter alignWithMargins="0">
    <oddFooter>&amp;Cעמוד &amp;P מתוך &amp;N</oddFooter>
  </headerFooter>
  <ignoredErrors>
    <ignoredError sqref="G7:G8 G10:G42" unlockedFormula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גיליון6">
    <tabColor indexed="42"/>
    <pageSetUpPr fitToPage="1"/>
  </sheetPr>
  <dimension ref="A1:Y69"/>
  <sheetViews>
    <sheetView showGridLines="0" rightToLeft="1" zoomScale="85" zoomScaleNormal="85" workbookViewId="0" topLeftCell="A1">
      <pane xSplit="1" ySplit="2" topLeftCell="B3" activePane="bottomRight" state="frozen"/>
      <selection pane="topLeft" activeCell="A1" sqref="A1"/>
      <selection pane="bottomLeft" activeCell="A3" sqref="A3"/>
      <selection pane="topRight" activeCell="B1" sqref="B1"/>
      <selection pane="bottomRight" activeCell="C6" sqref="C6"/>
    </sheetView>
  </sheetViews>
  <sheetFormatPr defaultColWidth="9.18428571428571" defaultRowHeight="13.5" outlineLevelCol="1"/>
  <cols>
    <col min="1" max="1" width="5.71428571428571" style="27" customWidth="1"/>
    <col min="2" max="2" width="25.2857142857143" style="27" customWidth="1"/>
    <col min="3" max="3" width="31" style="27" customWidth="1"/>
    <col min="4" max="4" width="13.7142857142857" style="27" customWidth="1"/>
    <col min="5" max="5" width="12.5714285714286" style="27" customWidth="1"/>
    <col min="6" max="6" width="8" style="27" customWidth="1"/>
    <col min="7" max="7" width="10.1428571428571" style="27" customWidth="1"/>
    <col min="8" max="8" width="13.2857142857143" style="27" customWidth="1"/>
    <col min="9" max="9" width="12" style="27" customWidth="1" collapsed="1"/>
    <col min="10" max="10" width="12" style="27" customWidth="1"/>
    <col min="11" max="11" width="12" style="27" customWidth="1" collapsed="1"/>
    <col min="12" max="12" width="12.7142857142857" style="86" hidden="1" customWidth="1" outlineLevel="1"/>
    <col min="13" max="14" width="9.14285714285714" style="27" hidden="1" customWidth="1" outlineLevel="1"/>
    <col min="15" max="15" width="23.8571428571429" style="27" hidden="1" customWidth="1" outlineLevel="1"/>
    <col min="16" max="16" width="12.8571428571429" style="27" hidden="1" customWidth="1" outlineLevel="1"/>
    <col min="17" max="17" width="23" style="27" hidden="1" customWidth="1" outlineLevel="1"/>
    <col min="18" max="18" width="7.14285714285714" style="27" customWidth="1" collapsed="1"/>
    <col min="19" max="19" width="10" style="27" hidden="1" customWidth="1" outlineLevel="1"/>
    <col min="20" max="21" width="9.14285714285714" style="27" hidden="1" customWidth="1" outlineLevel="1"/>
    <col min="22" max="22" width="17" style="27" hidden="1" customWidth="1" outlineLevel="1"/>
    <col min="23" max="23" width="11.1428571428571" style="27" hidden="1" customWidth="1" outlineLevel="1"/>
    <col min="24" max="24" width="22.8571428571429" style="27" hidden="1" customWidth="1" outlineLevel="1"/>
    <col min="25" max="25" width="8.85714285714286" style="27" customWidth="1" collapsed="1"/>
    <col min="26" max="16384" width="9.14285714285714" style="27"/>
  </cols>
  <sheetData>
    <row r="1" spans="1:25" s="85" customFormat="1" ht="72.75" customHeight="1" thickBot="1">
      <c r="A1" s="597" t="s">
        <v>191</v>
      </c>
      <c r="B1" s="582"/>
      <c r="C1" s="582"/>
      <c r="D1" s="600" t="str">
        <f>IF(A59=6,B60,"")</f>
        <v/>
      </c>
      <c r="E1" s="601"/>
      <c r="F1" s="602"/>
      <c r="G1" s="33" t="s">
        <v>32</v>
      </c>
      <c r="H1" s="102">
        <f>'ראשי-פרטים כלליים וריכוז הוצאות'!F5</f>
        <v>43403</v>
      </c>
      <c r="I1" s="600" t="str">
        <f>IF(A59=6,A61,"")</f>
        <v/>
      </c>
      <c r="J1" s="601"/>
      <c r="K1" s="602"/>
      <c r="L1" s="585" t="s">
        <v>140</v>
      </c>
      <c r="M1" s="586"/>
      <c r="N1" s="587"/>
      <c r="O1" s="578" t="s">
        <v>151</v>
      </c>
      <c r="P1" s="579"/>
      <c r="Q1" s="274">
        <v>0</v>
      </c>
      <c r="R1" s="120" t="s">
        <v>72</v>
      </c>
      <c r="S1" s="588" t="s">
        <v>154</v>
      </c>
      <c r="T1" s="589"/>
      <c r="U1" s="590"/>
      <c r="V1" s="598" t="s">
        <v>104</v>
      </c>
      <c r="W1" s="599"/>
      <c r="X1" s="118"/>
      <c r="Y1" s="124" t="s">
        <v>232</v>
      </c>
    </row>
    <row r="2" spans="1:25" ht="50.5" customHeight="1">
      <c r="A2" s="35" t="s">
        <v>0</v>
      </c>
      <c r="B2" s="35" t="s">
        <v>77</v>
      </c>
      <c r="C2" s="35" t="s">
        <v>218</v>
      </c>
      <c r="D2" s="35" t="s">
        <v>188</v>
      </c>
      <c r="E2" s="35" t="s">
        <v>189</v>
      </c>
      <c r="F2" s="35" t="s">
        <v>61</v>
      </c>
      <c r="G2" s="35" t="s">
        <v>220</v>
      </c>
      <c r="H2" s="35" t="s">
        <v>216</v>
      </c>
      <c r="I2" s="140" t="s">
        <v>63</v>
      </c>
      <c r="J2" s="35" t="s">
        <v>219</v>
      </c>
      <c r="K2" s="140" t="s">
        <v>190</v>
      </c>
      <c r="L2" s="156" t="s">
        <v>229</v>
      </c>
      <c r="M2" s="68" t="s">
        <v>62</v>
      </c>
      <c r="N2" s="68" t="s">
        <v>73</v>
      </c>
      <c r="O2" s="68" t="s">
        <v>71</v>
      </c>
      <c r="P2" s="68" t="s">
        <v>157</v>
      </c>
      <c r="Q2" s="116" t="s">
        <v>24</v>
      </c>
      <c r="R2" s="121"/>
      <c r="S2" s="119" t="s">
        <v>229</v>
      </c>
      <c r="T2" s="110" t="s">
        <v>62</v>
      </c>
      <c r="U2" s="110" t="s">
        <v>73</v>
      </c>
      <c r="V2" s="110" t="s">
        <v>102</v>
      </c>
      <c r="W2" s="110" t="s">
        <v>98</v>
      </c>
      <c r="X2" s="117" t="s">
        <v>24</v>
      </c>
      <c r="Y2" s="125"/>
    </row>
    <row r="3" spans="1:25" s="87" customFormat="1" ht="24" customHeight="1">
      <c r="A3" s="319">
        <v>1</v>
      </c>
      <c r="B3" s="313" t="s">
        <v>192</v>
      </c>
      <c r="C3" s="320" t="s">
        <v>311</v>
      </c>
      <c r="D3" s="320" t="s">
        <v>192</v>
      </c>
      <c r="E3" s="320"/>
      <c r="F3" s="315">
        <v>20000</v>
      </c>
      <c r="G3" s="376">
        <f t="shared" si="0" ref="G3:G42">IF(D3="פטנט",1,)</f>
        <v>1</v>
      </c>
      <c r="H3" s="316" t="s">
        <v>60</v>
      </c>
      <c r="I3" s="317">
        <f t="shared" si="1" ref="I3:I42">F3*G3</f>
        <v>20000</v>
      </c>
      <c r="J3" s="315"/>
      <c r="K3" s="317">
        <f>IF(AND(D3="פטנט",140000-J3&gt;0),IF(D3="פטנט",MIN(140000-J3,(G3*F3)),G3*F3)*IF($D$44&gt;5,0,1),I3)</f>
        <v>20000</v>
      </c>
      <c r="L3" s="157">
        <f>IF(K3&gt;0,K3/G3,0)</f>
        <v>20000</v>
      </c>
      <c r="M3" s="64">
        <f t="shared" si="2" ref="M3:M42">G3</f>
        <v>1</v>
      </c>
      <c r="N3" s="286">
        <f t="shared" si="3" ref="N3:N42">IF($Q$1&gt;0,1-$Q$1,100%)</f>
        <v>1</v>
      </c>
      <c r="O3" s="91">
        <f t="shared" si="4" ref="O3:O42">L3*M3*N3</f>
        <v>20000</v>
      </c>
      <c r="P3" s="92"/>
      <c r="Q3" s="106" t="str">
        <f t="shared" si="5" ref="Q3:Q42">IF(P3&gt;0,(VLOOKUP(P3,$P$50:$Q$55,2,0)),"")</f>
        <v/>
      </c>
      <c r="R3" s="122"/>
      <c r="S3" s="105">
        <f t="shared" si="6" ref="S3:S42">L3</f>
        <v>20000</v>
      </c>
      <c r="T3" s="63">
        <f t="shared" si="7" ref="T3:T42">M3</f>
        <v>1</v>
      </c>
      <c r="U3" s="90">
        <f t="shared" si="8" ref="U3:U42">IF($X$1&gt;0,((1-$X$1)*(1-$Q$1)),N3)</f>
        <v>1</v>
      </c>
      <c r="V3" s="111">
        <f>S3*T3*U3</f>
        <v>20000</v>
      </c>
      <c r="W3" s="92"/>
      <c r="X3" s="106" t="str">
        <f t="shared" si="9" ref="X3:X42">IF(W3&gt;0,(VLOOKUP(W3,$P$50:$Q$55,2,0)),"")</f>
        <v/>
      </c>
      <c r="Y3" s="126"/>
    </row>
    <row r="4" spans="1:25" s="87" customFormat="1" ht="24" customHeight="1">
      <c r="A4" s="319">
        <v>2</v>
      </c>
      <c r="B4" s="313" t="s">
        <v>331</v>
      </c>
      <c r="C4" s="320" t="s">
        <v>330</v>
      </c>
      <c r="D4" s="320" t="s">
        <v>20</v>
      </c>
      <c r="E4" s="320"/>
      <c r="F4" s="315">
        <v>10000</v>
      </c>
      <c r="G4" s="376">
        <v>1</v>
      </c>
      <c r="H4" s="316" t="s">
        <v>60</v>
      </c>
      <c r="I4" s="317">
        <f t="shared" si="1"/>
        <v>10000</v>
      </c>
      <c r="J4" s="315"/>
      <c r="K4" s="317">
        <f t="shared" si="10" ref="K4:K42">IF(AND(D4="פטנט",140000-J4&gt;0),IF(D4="פטנט",MIN(140000-J4,(G4*F4)),G4*F4)*IF($D$44&gt;5,0,1),I4)</f>
        <v>10000</v>
      </c>
      <c r="L4" s="157">
        <f t="shared" si="11" ref="L4:L42">IF(K4&gt;0,K4/G4,0)</f>
        <v>10000</v>
      </c>
      <c r="M4" s="64">
        <f t="shared" si="2"/>
        <v>1</v>
      </c>
      <c r="N4" s="286">
        <f t="shared" si="3"/>
        <v>1</v>
      </c>
      <c r="O4" s="91">
        <f t="shared" si="4"/>
        <v>10000</v>
      </c>
      <c r="P4" s="92"/>
      <c r="Q4" s="106" t="str">
        <f t="shared" si="5"/>
        <v/>
      </c>
      <c r="R4" s="122"/>
      <c r="S4" s="105">
        <f t="shared" si="6"/>
        <v>10000</v>
      </c>
      <c r="T4" s="63">
        <f t="shared" si="7"/>
        <v>1</v>
      </c>
      <c r="U4" s="90">
        <f t="shared" si="8"/>
        <v>1</v>
      </c>
      <c r="V4" s="111">
        <f t="shared" si="12" ref="V4:V42">S4*T4*U4</f>
        <v>10000</v>
      </c>
      <c r="W4" s="92"/>
      <c r="X4" s="106" t="str">
        <f t="shared" si="9"/>
        <v/>
      </c>
      <c r="Y4" s="126"/>
    </row>
    <row r="5" spans="1:25" s="87" customFormat="1" ht="24" customHeight="1">
      <c r="A5" s="319">
        <v>3</v>
      </c>
      <c r="B5" s="313"/>
      <c r="C5" s="320"/>
      <c r="D5" s="320"/>
      <c r="E5" s="320"/>
      <c r="F5" s="315"/>
      <c r="G5" s="376">
        <f t="shared" si="0"/>
        <v>0</v>
      </c>
      <c r="H5" s="316"/>
      <c r="I5" s="317">
        <f t="shared" si="1"/>
        <v>0</v>
      </c>
      <c r="J5" s="315"/>
      <c r="K5" s="317">
        <f t="shared" si="10"/>
        <v>0</v>
      </c>
      <c r="L5" s="157">
        <f t="shared" si="11"/>
        <v>0</v>
      </c>
      <c r="M5" s="64">
        <f t="shared" si="2"/>
        <v>0</v>
      </c>
      <c r="N5" s="286">
        <f t="shared" si="3"/>
        <v>1</v>
      </c>
      <c r="O5" s="91">
        <f t="shared" si="4"/>
        <v>0</v>
      </c>
      <c r="P5" s="92"/>
      <c r="Q5" s="106" t="str">
        <f t="shared" si="5"/>
        <v/>
      </c>
      <c r="R5" s="122"/>
      <c r="S5" s="105">
        <f t="shared" si="6"/>
        <v>0</v>
      </c>
      <c r="T5" s="63">
        <f t="shared" si="7"/>
        <v>0</v>
      </c>
      <c r="U5" s="90">
        <f t="shared" si="8"/>
        <v>1</v>
      </c>
      <c r="V5" s="111">
        <f t="shared" si="12"/>
        <v>0</v>
      </c>
      <c r="W5" s="92"/>
      <c r="X5" s="106" t="str">
        <f t="shared" si="9"/>
        <v/>
      </c>
      <c r="Y5" s="126"/>
    </row>
    <row r="6" spans="1:25" s="87" customFormat="1" ht="24" customHeight="1">
      <c r="A6" s="319">
        <v>4</v>
      </c>
      <c r="B6" s="313"/>
      <c r="C6" s="320"/>
      <c r="D6" s="320"/>
      <c r="E6" s="320"/>
      <c r="F6" s="315"/>
      <c r="G6" s="376">
        <f t="shared" si="0"/>
        <v>0</v>
      </c>
      <c r="H6" s="316"/>
      <c r="I6" s="317">
        <f t="shared" si="1"/>
        <v>0</v>
      </c>
      <c r="J6" s="315"/>
      <c r="K6" s="317">
        <f t="shared" si="10"/>
        <v>0</v>
      </c>
      <c r="L6" s="157">
        <f t="shared" si="11"/>
        <v>0</v>
      </c>
      <c r="M6" s="64">
        <f t="shared" si="2"/>
        <v>0</v>
      </c>
      <c r="N6" s="286">
        <f t="shared" si="3"/>
        <v>1</v>
      </c>
      <c r="O6" s="91">
        <f t="shared" si="4"/>
        <v>0</v>
      </c>
      <c r="P6" s="92"/>
      <c r="Q6" s="106" t="str">
        <f t="shared" si="5"/>
        <v/>
      </c>
      <c r="R6" s="122"/>
      <c r="S6" s="105">
        <f t="shared" si="6"/>
        <v>0</v>
      </c>
      <c r="T6" s="63">
        <f t="shared" si="7"/>
        <v>0</v>
      </c>
      <c r="U6" s="90">
        <f t="shared" si="8"/>
        <v>1</v>
      </c>
      <c r="V6" s="111">
        <f t="shared" si="12"/>
        <v>0</v>
      </c>
      <c r="W6" s="92"/>
      <c r="X6" s="106" t="str">
        <f t="shared" si="9"/>
        <v/>
      </c>
      <c r="Y6" s="126"/>
    </row>
    <row r="7" spans="1:25" s="87" customFormat="1" ht="24" customHeight="1">
      <c r="A7" s="319">
        <v>5</v>
      </c>
      <c r="B7" s="313"/>
      <c r="C7" s="320"/>
      <c r="D7" s="320"/>
      <c r="E7" s="320"/>
      <c r="F7" s="315"/>
      <c r="G7" s="376">
        <f t="shared" si="0"/>
        <v>0</v>
      </c>
      <c r="H7" s="316"/>
      <c r="I7" s="317">
        <f t="shared" si="1"/>
        <v>0</v>
      </c>
      <c r="J7" s="315"/>
      <c r="K7" s="317">
        <f t="shared" si="10"/>
        <v>0</v>
      </c>
      <c r="L7" s="157">
        <f t="shared" si="11"/>
        <v>0</v>
      </c>
      <c r="M7" s="64">
        <f t="shared" si="2"/>
        <v>0</v>
      </c>
      <c r="N7" s="286">
        <f t="shared" si="3"/>
        <v>1</v>
      </c>
      <c r="O7" s="91">
        <f t="shared" si="4"/>
        <v>0</v>
      </c>
      <c r="P7" s="92"/>
      <c r="Q7" s="106" t="str">
        <f t="shared" si="5"/>
        <v/>
      </c>
      <c r="R7" s="122"/>
      <c r="S7" s="105">
        <f t="shared" si="6"/>
        <v>0</v>
      </c>
      <c r="T7" s="63">
        <f t="shared" si="7"/>
        <v>0</v>
      </c>
      <c r="U7" s="90">
        <f t="shared" si="8"/>
        <v>1</v>
      </c>
      <c r="V7" s="111">
        <f t="shared" si="12"/>
        <v>0</v>
      </c>
      <c r="W7" s="92"/>
      <c r="X7" s="106" t="str">
        <f t="shared" si="9"/>
        <v/>
      </c>
      <c r="Y7" s="126"/>
    </row>
    <row r="8" spans="1:25" s="87" customFormat="1" ht="24" customHeight="1">
      <c r="A8" s="319">
        <v>6</v>
      </c>
      <c r="B8" s="313"/>
      <c r="C8" s="320"/>
      <c r="D8" s="320"/>
      <c r="E8" s="320"/>
      <c r="F8" s="315"/>
      <c r="G8" s="376">
        <f t="shared" si="0"/>
        <v>0</v>
      </c>
      <c r="H8" s="316"/>
      <c r="I8" s="317">
        <f t="shared" si="1"/>
        <v>0</v>
      </c>
      <c r="J8" s="315"/>
      <c r="K8" s="317">
        <f t="shared" si="10"/>
        <v>0</v>
      </c>
      <c r="L8" s="157">
        <f t="shared" si="11"/>
        <v>0</v>
      </c>
      <c r="M8" s="64">
        <f t="shared" si="2"/>
        <v>0</v>
      </c>
      <c r="N8" s="286">
        <f t="shared" si="3"/>
        <v>1</v>
      </c>
      <c r="O8" s="91">
        <f t="shared" si="4"/>
        <v>0</v>
      </c>
      <c r="P8" s="92"/>
      <c r="Q8" s="106" t="str">
        <f t="shared" si="5"/>
        <v/>
      </c>
      <c r="R8" s="122"/>
      <c r="S8" s="105">
        <f t="shared" si="6"/>
        <v>0</v>
      </c>
      <c r="T8" s="63">
        <f t="shared" si="7"/>
        <v>0</v>
      </c>
      <c r="U8" s="90">
        <f t="shared" si="8"/>
        <v>1</v>
      </c>
      <c r="V8" s="111">
        <f t="shared" si="12"/>
        <v>0</v>
      </c>
      <c r="W8" s="92"/>
      <c r="X8" s="106" t="str">
        <f t="shared" si="9"/>
        <v/>
      </c>
      <c r="Y8" s="126"/>
    </row>
    <row r="9" spans="1:25" s="87" customFormat="1" ht="24" customHeight="1">
      <c r="A9" s="319">
        <v>7</v>
      </c>
      <c r="B9" s="313"/>
      <c r="C9" s="320"/>
      <c r="D9" s="320"/>
      <c r="E9" s="320"/>
      <c r="F9" s="315"/>
      <c r="G9" s="376">
        <f t="shared" si="0"/>
        <v>0</v>
      </c>
      <c r="H9" s="316"/>
      <c r="I9" s="317">
        <f t="shared" si="1"/>
        <v>0</v>
      </c>
      <c r="J9" s="315"/>
      <c r="K9" s="317">
        <f t="shared" si="10"/>
        <v>0</v>
      </c>
      <c r="L9" s="157">
        <f t="shared" si="11"/>
        <v>0</v>
      </c>
      <c r="M9" s="64">
        <f t="shared" si="2"/>
        <v>0</v>
      </c>
      <c r="N9" s="286">
        <f t="shared" si="3"/>
        <v>1</v>
      </c>
      <c r="O9" s="91">
        <f t="shared" si="4"/>
        <v>0</v>
      </c>
      <c r="P9" s="92"/>
      <c r="Q9" s="106" t="str">
        <f t="shared" si="5"/>
        <v/>
      </c>
      <c r="R9" s="122"/>
      <c r="S9" s="105">
        <f t="shared" si="6"/>
        <v>0</v>
      </c>
      <c r="T9" s="63">
        <f t="shared" si="7"/>
        <v>0</v>
      </c>
      <c r="U9" s="90">
        <f t="shared" si="8"/>
        <v>1</v>
      </c>
      <c r="V9" s="111">
        <f t="shared" si="12"/>
        <v>0</v>
      </c>
      <c r="W9" s="92"/>
      <c r="X9" s="106" t="str">
        <f t="shared" si="9"/>
        <v/>
      </c>
      <c r="Y9" s="126"/>
    </row>
    <row r="10" spans="1:25" s="87" customFormat="1" ht="24" customHeight="1">
      <c r="A10" s="319">
        <v>8</v>
      </c>
      <c r="B10" s="313"/>
      <c r="C10" s="321"/>
      <c r="D10" s="320"/>
      <c r="E10" s="321"/>
      <c r="F10" s="315"/>
      <c r="G10" s="376">
        <f t="shared" si="0"/>
        <v>0</v>
      </c>
      <c r="H10" s="316"/>
      <c r="I10" s="317">
        <f t="shared" si="1"/>
        <v>0</v>
      </c>
      <c r="J10" s="315"/>
      <c r="K10" s="317">
        <f t="shared" si="10"/>
        <v>0</v>
      </c>
      <c r="L10" s="157">
        <f t="shared" si="11"/>
        <v>0</v>
      </c>
      <c r="M10" s="64">
        <f t="shared" si="2"/>
        <v>0</v>
      </c>
      <c r="N10" s="286">
        <f t="shared" si="3"/>
        <v>1</v>
      </c>
      <c r="O10" s="91">
        <f t="shared" si="4"/>
        <v>0</v>
      </c>
      <c r="P10" s="92"/>
      <c r="Q10" s="106" t="str">
        <f t="shared" si="5"/>
        <v/>
      </c>
      <c r="R10" s="122"/>
      <c r="S10" s="105">
        <f t="shared" si="6"/>
        <v>0</v>
      </c>
      <c r="T10" s="63">
        <f t="shared" si="7"/>
        <v>0</v>
      </c>
      <c r="U10" s="90">
        <f t="shared" si="8"/>
        <v>1</v>
      </c>
      <c r="V10" s="111">
        <f t="shared" si="12"/>
        <v>0</v>
      </c>
      <c r="W10" s="92"/>
      <c r="X10" s="106" t="str">
        <f t="shared" si="9"/>
        <v/>
      </c>
      <c r="Y10" s="126"/>
    </row>
    <row r="11" spans="1:25" s="87" customFormat="1" ht="24" customHeight="1">
      <c r="A11" s="319">
        <v>9</v>
      </c>
      <c r="B11" s="313"/>
      <c r="C11" s="321"/>
      <c r="D11" s="320"/>
      <c r="E11" s="321"/>
      <c r="F11" s="315"/>
      <c r="G11" s="376">
        <f t="shared" si="0"/>
        <v>0</v>
      </c>
      <c r="H11" s="316"/>
      <c r="I11" s="317">
        <f t="shared" si="1"/>
        <v>0</v>
      </c>
      <c r="J11" s="315"/>
      <c r="K11" s="317">
        <f t="shared" si="10"/>
        <v>0</v>
      </c>
      <c r="L11" s="157">
        <f t="shared" si="11"/>
        <v>0</v>
      </c>
      <c r="M11" s="64">
        <f t="shared" si="2"/>
        <v>0</v>
      </c>
      <c r="N11" s="286">
        <f t="shared" si="3"/>
        <v>1</v>
      </c>
      <c r="O11" s="91">
        <f t="shared" si="4"/>
        <v>0</v>
      </c>
      <c r="P11" s="92"/>
      <c r="Q11" s="106" t="str">
        <f t="shared" si="5"/>
        <v/>
      </c>
      <c r="R11" s="122"/>
      <c r="S11" s="105">
        <f t="shared" si="6"/>
        <v>0</v>
      </c>
      <c r="T11" s="63">
        <f t="shared" si="7"/>
        <v>0</v>
      </c>
      <c r="U11" s="90">
        <f t="shared" si="8"/>
        <v>1</v>
      </c>
      <c r="V11" s="111">
        <f t="shared" si="12"/>
        <v>0</v>
      </c>
      <c r="W11" s="92"/>
      <c r="X11" s="106" t="str">
        <f t="shared" si="9"/>
        <v/>
      </c>
      <c r="Y11" s="126"/>
    </row>
    <row r="12" spans="1:25" s="87" customFormat="1" ht="24" customHeight="1">
      <c r="A12" s="319">
        <v>10</v>
      </c>
      <c r="B12" s="313"/>
      <c r="C12" s="321"/>
      <c r="D12" s="320"/>
      <c r="E12" s="321"/>
      <c r="F12" s="315"/>
      <c r="G12" s="376">
        <f t="shared" si="0"/>
        <v>0</v>
      </c>
      <c r="H12" s="316"/>
      <c r="I12" s="317">
        <f t="shared" si="1"/>
        <v>0</v>
      </c>
      <c r="J12" s="315"/>
      <c r="K12" s="317">
        <f t="shared" si="10"/>
        <v>0</v>
      </c>
      <c r="L12" s="157">
        <f t="shared" si="11"/>
        <v>0</v>
      </c>
      <c r="M12" s="64">
        <f t="shared" si="2"/>
        <v>0</v>
      </c>
      <c r="N12" s="286">
        <f t="shared" si="3"/>
        <v>1</v>
      </c>
      <c r="O12" s="91">
        <f t="shared" si="4"/>
        <v>0</v>
      </c>
      <c r="P12" s="92"/>
      <c r="Q12" s="106" t="str">
        <f t="shared" si="5"/>
        <v/>
      </c>
      <c r="R12" s="122"/>
      <c r="S12" s="105">
        <f t="shared" si="6"/>
        <v>0</v>
      </c>
      <c r="T12" s="63">
        <f t="shared" si="7"/>
        <v>0</v>
      </c>
      <c r="U12" s="90">
        <f t="shared" si="8"/>
        <v>1</v>
      </c>
      <c r="V12" s="111">
        <f t="shared" si="12"/>
        <v>0</v>
      </c>
      <c r="W12" s="92"/>
      <c r="X12" s="106" t="str">
        <f t="shared" si="9"/>
        <v/>
      </c>
      <c r="Y12" s="126"/>
    </row>
    <row r="13" spans="1:25" s="87" customFormat="1" ht="24" customHeight="1">
      <c r="A13" s="319">
        <v>11</v>
      </c>
      <c r="B13" s="313"/>
      <c r="C13" s="321"/>
      <c r="D13" s="320"/>
      <c r="E13" s="321"/>
      <c r="F13" s="315"/>
      <c r="G13" s="376">
        <f t="shared" si="0"/>
        <v>0</v>
      </c>
      <c r="H13" s="316"/>
      <c r="I13" s="317">
        <f t="shared" si="1"/>
        <v>0</v>
      </c>
      <c r="J13" s="315"/>
      <c r="K13" s="317">
        <f t="shared" si="10"/>
        <v>0</v>
      </c>
      <c r="L13" s="157">
        <f t="shared" si="11"/>
        <v>0</v>
      </c>
      <c r="M13" s="64">
        <f t="shared" si="2"/>
        <v>0</v>
      </c>
      <c r="N13" s="286">
        <f t="shared" si="3"/>
        <v>1</v>
      </c>
      <c r="O13" s="91">
        <f t="shared" si="4"/>
        <v>0</v>
      </c>
      <c r="P13" s="92"/>
      <c r="Q13" s="106" t="str">
        <f t="shared" si="5"/>
        <v/>
      </c>
      <c r="R13" s="122"/>
      <c r="S13" s="105">
        <f t="shared" si="6"/>
        <v>0</v>
      </c>
      <c r="T13" s="63">
        <f t="shared" si="7"/>
        <v>0</v>
      </c>
      <c r="U13" s="90">
        <f t="shared" si="8"/>
        <v>1</v>
      </c>
      <c r="V13" s="111">
        <f t="shared" si="12"/>
        <v>0</v>
      </c>
      <c r="W13" s="92"/>
      <c r="X13" s="106" t="str">
        <f t="shared" si="9"/>
        <v/>
      </c>
      <c r="Y13" s="126"/>
    </row>
    <row r="14" spans="1:25" s="87" customFormat="1" ht="24" customHeight="1">
      <c r="A14" s="319">
        <v>12</v>
      </c>
      <c r="B14" s="313"/>
      <c r="C14" s="321"/>
      <c r="D14" s="320"/>
      <c r="E14" s="321"/>
      <c r="F14" s="315"/>
      <c r="G14" s="376">
        <f t="shared" si="0"/>
        <v>0</v>
      </c>
      <c r="H14" s="316"/>
      <c r="I14" s="317">
        <f t="shared" si="1"/>
        <v>0</v>
      </c>
      <c r="J14" s="315"/>
      <c r="K14" s="317">
        <f t="shared" si="10"/>
        <v>0</v>
      </c>
      <c r="L14" s="157">
        <f t="shared" si="11"/>
        <v>0</v>
      </c>
      <c r="M14" s="64">
        <f t="shared" si="2"/>
        <v>0</v>
      </c>
      <c r="N14" s="286">
        <f t="shared" si="3"/>
        <v>1</v>
      </c>
      <c r="O14" s="91">
        <f t="shared" si="4"/>
        <v>0</v>
      </c>
      <c r="P14" s="92"/>
      <c r="Q14" s="106" t="str">
        <f t="shared" si="5"/>
        <v/>
      </c>
      <c r="R14" s="122"/>
      <c r="S14" s="105">
        <f t="shared" si="6"/>
        <v>0</v>
      </c>
      <c r="T14" s="63">
        <f t="shared" si="7"/>
        <v>0</v>
      </c>
      <c r="U14" s="90">
        <f t="shared" si="8"/>
        <v>1</v>
      </c>
      <c r="V14" s="111">
        <f t="shared" si="12"/>
        <v>0</v>
      </c>
      <c r="W14" s="92"/>
      <c r="X14" s="106" t="str">
        <f t="shared" si="9"/>
        <v/>
      </c>
      <c r="Y14" s="126"/>
    </row>
    <row r="15" spans="1:25" s="87" customFormat="1" ht="24" customHeight="1">
      <c r="A15" s="319">
        <v>13</v>
      </c>
      <c r="B15" s="313"/>
      <c r="C15" s="321"/>
      <c r="D15" s="320"/>
      <c r="E15" s="321"/>
      <c r="F15" s="315"/>
      <c r="G15" s="376">
        <f t="shared" si="0"/>
        <v>0</v>
      </c>
      <c r="H15" s="316"/>
      <c r="I15" s="317">
        <f t="shared" si="1"/>
        <v>0</v>
      </c>
      <c r="J15" s="315"/>
      <c r="K15" s="317">
        <f t="shared" si="10"/>
        <v>0</v>
      </c>
      <c r="L15" s="157">
        <f t="shared" si="11"/>
        <v>0</v>
      </c>
      <c r="M15" s="64">
        <f t="shared" si="2"/>
        <v>0</v>
      </c>
      <c r="N15" s="286">
        <f t="shared" si="3"/>
        <v>1</v>
      </c>
      <c r="O15" s="91">
        <f t="shared" si="4"/>
        <v>0</v>
      </c>
      <c r="P15" s="92"/>
      <c r="Q15" s="106" t="str">
        <f t="shared" si="5"/>
        <v/>
      </c>
      <c r="R15" s="122"/>
      <c r="S15" s="105">
        <f t="shared" si="6"/>
        <v>0</v>
      </c>
      <c r="T15" s="63">
        <f t="shared" si="7"/>
        <v>0</v>
      </c>
      <c r="U15" s="90">
        <f t="shared" si="8"/>
        <v>1</v>
      </c>
      <c r="V15" s="111">
        <f t="shared" si="12"/>
        <v>0</v>
      </c>
      <c r="W15" s="92"/>
      <c r="X15" s="106" t="str">
        <f t="shared" si="9"/>
        <v/>
      </c>
      <c r="Y15" s="126"/>
    </row>
    <row r="16" spans="1:25" s="87" customFormat="1" ht="24" customHeight="1">
      <c r="A16" s="319">
        <v>14</v>
      </c>
      <c r="B16" s="313"/>
      <c r="C16" s="321"/>
      <c r="D16" s="320"/>
      <c r="E16" s="321"/>
      <c r="F16" s="315"/>
      <c r="G16" s="376">
        <f t="shared" si="0"/>
        <v>0</v>
      </c>
      <c r="H16" s="316"/>
      <c r="I16" s="317">
        <f t="shared" si="1"/>
        <v>0</v>
      </c>
      <c r="J16" s="315"/>
      <c r="K16" s="317">
        <f t="shared" si="10"/>
        <v>0</v>
      </c>
      <c r="L16" s="157">
        <f t="shared" si="11"/>
        <v>0</v>
      </c>
      <c r="M16" s="64">
        <f t="shared" si="2"/>
        <v>0</v>
      </c>
      <c r="N16" s="286">
        <f t="shared" si="3"/>
        <v>1</v>
      </c>
      <c r="O16" s="91">
        <f t="shared" si="4"/>
        <v>0</v>
      </c>
      <c r="P16" s="92"/>
      <c r="Q16" s="106" t="str">
        <f t="shared" si="5"/>
        <v/>
      </c>
      <c r="R16" s="122"/>
      <c r="S16" s="105">
        <f t="shared" si="6"/>
        <v>0</v>
      </c>
      <c r="T16" s="63">
        <f t="shared" si="7"/>
        <v>0</v>
      </c>
      <c r="U16" s="90">
        <f t="shared" si="8"/>
        <v>1</v>
      </c>
      <c r="V16" s="111">
        <f t="shared" si="12"/>
        <v>0</v>
      </c>
      <c r="W16" s="92"/>
      <c r="X16" s="106" t="str">
        <f t="shared" si="9"/>
        <v/>
      </c>
      <c r="Y16" s="126"/>
    </row>
    <row r="17" spans="1:25" s="87" customFormat="1" ht="24" customHeight="1">
      <c r="A17" s="319">
        <v>15</v>
      </c>
      <c r="B17" s="313"/>
      <c r="C17" s="321"/>
      <c r="D17" s="320"/>
      <c r="E17" s="321"/>
      <c r="F17" s="315"/>
      <c r="G17" s="376">
        <f t="shared" si="0"/>
        <v>0</v>
      </c>
      <c r="H17" s="316"/>
      <c r="I17" s="317">
        <f t="shared" si="1"/>
        <v>0</v>
      </c>
      <c r="J17" s="315"/>
      <c r="K17" s="317">
        <f t="shared" si="10"/>
        <v>0</v>
      </c>
      <c r="L17" s="157">
        <f t="shared" si="11"/>
        <v>0</v>
      </c>
      <c r="M17" s="64">
        <f t="shared" si="2"/>
        <v>0</v>
      </c>
      <c r="N17" s="286">
        <f t="shared" si="3"/>
        <v>1</v>
      </c>
      <c r="O17" s="91">
        <f t="shared" si="4"/>
        <v>0</v>
      </c>
      <c r="P17" s="92"/>
      <c r="Q17" s="106" t="str">
        <f t="shared" si="5"/>
        <v/>
      </c>
      <c r="R17" s="122"/>
      <c r="S17" s="105">
        <f t="shared" si="6"/>
        <v>0</v>
      </c>
      <c r="T17" s="63">
        <f t="shared" si="7"/>
        <v>0</v>
      </c>
      <c r="U17" s="90">
        <f t="shared" si="8"/>
        <v>1</v>
      </c>
      <c r="V17" s="111">
        <f t="shared" si="12"/>
        <v>0</v>
      </c>
      <c r="W17" s="92"/>
      <c r="X17" s="106" t="str">
        <f t="shared" si="9"/>
        <v/>
      </c>
      <c r="Y17" s="126"/>
    </row>
    <row r="18" spans="1:25" s="87" customFormat="1" ht="24" customHeight="1">
      <c r="A18" s="319">
        <v>16</v>
      </c>
      <c r="B18" s="313"/>
      <c r="C18" s="321"/>
      <c r="D18" s="320"/>
      <c r="E18" s="321"/>
      <c r="F18" s="315"/>
      <c r="G18" s="376">
        <f t="shared" si="0"/>
        <v>0</v>
      </c>
      <c r="H18" s="316"/>
      <c r="I18" s="317">
        <f t="shared" si="1"/>
        <v>0</v>
      </c>
      <c r="J18" s="315"/>
      <c r="K18" s="317">
        <f t="shared" si="10"/>
        <v>0</v>
      </c>
      <c r="L18" s="157">
        <f t="shared" si="11"/>
        <v>0</v>
      </c>
      <c r="M18" s="64">
        <f t="shared" si="2"/>
        <v>0</v>
      </c>
      <c r="N18" s="286">
        <f t="shared" si="3"/>
        <v>1</v>
      </c>
      <c r="O18" s="91">
        <f t="shared" si="4"/>
        <v>0</v>
      </c>
      <c r="P18" s="92"/>
      <c r="Q18" s="106" t="str">
        <f t="shared" si="5"/>
        <v/>
      </c>
      <c r="R18" s="122"/>
      <c r="S18" s="105">
        <f t="shared" si="6"/>
        <v>0</v>
      </c>
      <c r="T18" s="63">
        <f t="shared" si="7"/>
        <v>0</v>
      </c>
      <c r="U18" s="90">
        <f t="shared" si="8"/>
        <v>1</v>
      </c>
      <c r="V18" s="111">
        <f t="shared" si="12"/>
        <v>0</v>
      </c>
      <c r="W18" s="92"/>
      <c r="X18" s="106" t="str">
        <f t="shared" si="9"/>
        <v/>
      </c>
      <c r="Y18" s="126"/>
    </row>
    <row r="19" spans="1:25" s="87" customFormat="1" ht="24" customHeight="1">
      <c r="A19" s="319">
        <v>17</v>
      </c>
      <c r="B19" s="313"/>
      <c r="C19" s="321"/>
      <c r="D19" s="320"/>
      <c r="E19" s="321"/>
      <c r="F19" s="315"/>
      <c r="G19" s="376">
        <f t="shared" si="0"/>
        <v>0</v>
      </c>
      <c r="H19" s="316"/>
      <c r="I19" s="317">
        <f t="shared" si="1"/>
        <v>0</v>
      </c>
      <c r="J19" s="315"/>
      <c r="K19" s="317">
        <f t="shared" si="10"/>
        <v>0</v>
      </c>
      <c r="L19" s="157">
        <f t="shared" si="11"/>
        <v>0</v>
      </c>
      <c r="M19" s="64">
        <f t="shared" si="2"/>
        <v>0</v>
      </c>
      <c r="N19" s="286">
        <f t="shared" si="3"/>
        <v>1</v>
      </c>
      <c r="O19" s="91">
        <f t="shared" si="4"/>
        <v>0</v>
      </c>
      <c r="P19" s="92"/>
      <c r="Q19" s="106" t="str">
        <f t="shared" si="5"/>
        <v/>
      </c>
      <c r="R19" s="122"/>
      <c r="S19" s="105">
        <f t="shared" si="6"/>
        <v>0</v>
      </c>
      <c r="T19" s="63">
        <f t="shared" si="7"/>
        <v>0</v>
      </c>
      <c r="U19" s="90">
        <f t="shared" si="8"/>
        <v>1</v>
      </c>
      <c r="V19" s="111">
        <f t="shared" si="12"/>
        <v>0</v>
      </c>
      <c r="W19" s="92"/>
      <c r="X19" s="106" t="str">
        <f t="shared" si="9"/>
        <v/>
      </c>
      <c r="Y19" s="126"/>
    </row>
    <row r="20" spans="1:25" s="87" customFormat="1" ht="24" customHeight="1">
      <c r="A20" s="319">
        <v>18</v>
      </c>
      <c r="B20" s="313"/>
      <c r="C20" s="321"/>
      <c r="D20" s="320"/>
      <c r="E20" s="321"/>
      <c r="F20" s="315"/>
      <c r="G20" s="376">
        <f t="shared" si="0"/>
        <v>0</v>
      </c>
      <c r="H20" s="316"/>
      <c r="I20" s="317">
        <f t="shared" si="1"/>
        <v>0</v>
      </c>
      <c r="J20" s="315"/>
      <c r="K20" s="317">
        <f t="shared" si="10"/>
        <v>0</v>
      </c>
      <c r="L20" s="157">
        <f t="shared" si="11"/>
        <v>0</v>
      </c>
      <c r="M20" s="64">
        <f t="shared" si="2"/>
        <v>0</v>
      </c>
      <c r="N20" s="286">
        <f t="shared" si="3"/>
        <v>1</v>
      </c>
      <c r="O20" s="91">
        <f t="shared" si="4"/>
        <v>0</v>
      </c>
      <c r="P20" s="92"/>
      <c r="Q20" s="106" t="str">
        <f t="shared" si="5"/>
        <v/>
      </c>
      <c r="R20" s="122"/>
      <c r="S20" s="105">
        <f t="shared" si="6"/>
        <v>0</v>
      </c>
      <c r="T20" s="63">
        <f t="shared" si="7"/>
        <v>0</v>
      </c>
      <c r="U20" s="90">
        <f t="shared" si="8"/>
        <v>1</v>
      </c>
      <c r="V20" s="111">
        <f t="shared" si="12"/>
        <v>0</v>
      </c>
      <c r="W20" s="92"/>
      <c r="X20" s="106" t="str">
        <f t="shared" si="9"/>
        <v/>
      </c>
      <c r="Y20" s="126"/>
    </row>
    <row r="21" spans="1:25" s="87" customFormat="1" ht="24" customHeight="1">
      <c r="A21" s="319">
        <v>19</v>
      </c>
      <c r="B21" s="313"/>
      <c r="C21" s="321"/>
      <c r="D21" s="320"/>
      <c r="E21" s="321"/>
      <c r="F21" s="315"/>
      <c r="G21" s="376">
        <f t="shared" si="0"/>
        <v>0</v>
      </c>
      <c r="H21" s="316"/>
      <c r="I21" s="317">
        <f t="shared" si="1"/>
        <v>0</v>
      </c>
      <c r="J21" s="315"/>
      <c r="K21" s="317">
        <f t="shared" si="10"/>
        <v>0</v>
      </c>
      <c r="L21" s="157">
        <f t="shared" si="11"/>
        <v>0</v>
      </c>
      <c r="M21" s="64">
        <f t="shared" si="2"/>
        <v>0</v>
      </c>
      <c r="N21" s="286">
        <f t="shared" si="3"/>
        <v>1</v>
      </c>
      <c r="O21" s="91">
        <f t="shared" si="4"/>
        <v>0</v>
      </c>
      <c r="P21" s="92"/>
      <c r="Q21" s="106" t="str">
        <f t="shared" si="5"/>
        <v/>
      </c>
      <c r="R21" s="122"/>
      <c r="S21" s="105">
        <f t="shared" si="6"/>
        <v>0</v>
      </c>
      <c r="T21" s="63">
        <f t="shared" si="7"/>
        <v>0</v>
      </c>
      <c r="U21" s="90">
        <f t="shared" si="8"/>
        <v>1</v>
      </c>
      <c r="V21" s="111">
        <f t="shared" si="12"/>
        <v>0</v>
      </c>
      <c r="W21" s="92"/>
      <c r="X21" s="106" t="str">
        <f t="shared" si="9"/>
        <v/>
      </c>
      <c r="Y21" s="126"/>
    </row>
    <row r="22" spans="1:25" s="87" customFormat="1" ht="24" customHeight="1">
      <c r="A22" s="319">
        <v>20</v>
      </c>
      <c r="B22" s="313"/>
      <c r="C22" s="321"/>
      <c r="D22" s="320"/>
      <c r="E22" s="321"/>
      <c r="F22" s="315"/>
      <c r="G22" s="376">
        <f t="shared" si="0"/>
        <v>0</v>
      </c>
      <c r="H22" s="316"/>
      <c r="I22" s="317">
        <f t="shared" si="1"/>
        <v>0</v>
      </c>
      <c r="J22" s="315"/>
      <c r="K22" s="317">
        <f t="shared" si="10"/>
        <v>0</v>
      </c>
      <c r="L22" s="157">
        <f t="shared" si="11"/>
        <v>0</v>
      </c>
      <c r="M22" s="64">
        <f t="shared" si="2"/>
        <v>0</v>
      </c>
      <c r="N22" s="286">
        <f t="shared" si="3"/>
        <v>1</v>
      </c>
      <c r="O22" s="91">
        <f t="shared" si="4"/>
        <v>0</v>
      </c>
      <c r="P22" s="92"/>
      <c r="Q22" s="106" t="str">
        <f t="shared" si="5"/>
        <v/>
      </c>
      <c r="R22" s="122"/>
      <c r="S22" s="105">
        <f t="shared" si="6"/>
        <v>0</v>
      </c>
      <c r="T22" s="63">
        <f t="shared" si="7"/>
        <v>0</v>
      </c>
      <c r="U22" s="90">
        <f t="shared" si="8"/>
        <v>1</v>
      </c>
      <c r="V22" s="111">
        <f t="shared" si="12"/>
        <v>0</v>
      </c>
      <c r="W22" s="92"/>
      <c r="X22" s="106" t="str">
        <f t="shared" si="9"/>
        <v/>
      </c>
      <c r="Y22" s="126"/>
    </row>
    <row r="23" spans="1:25" s="87" customFormat="1" ht="24" customHeight="1">
      <c r="A23" s="319">
        <v>21</v>
      </c>
      <c r="B23" s="313"/>
      <c r="C23" s="321"/>
      <c r="D23" s="320"/>
      <c r="E23" s="321"/>
      <c r="F23" s="315"/>
      <c r="G23" s="376">
        <f t="shared" si="0"/>
        <v>0</v>
      </c>
      <c r="H23" s="316"/>
      <c r="I23" s="317">
        <f t="shared" si="1"/>
        <v>0</v>
      </c>
      <c r="J23" s="315"/>
      <c r="K23" s="317">
        <f t="shared" si="10"/>
        <v>0</v>
      </c>
      <c r="L23" s="157">
        <f t="shared" si="11"/>
        <v>0</v>
      </c>
      <c r="M23" s="64">
        <f t="shared" si="2"/>
        <v>0</v>
      </c>
      <c r="N23" s="286">
        <f t="shared" si="3"/>
        <v>1</v>
      </c>
      <c r="O23" s="91">
        <f t="shared" si="4"/>
        <v>0</v>
      </c>
      <c r="P23" s="92"/>
      <c r="Q23" s="106" t="str">
        <f t="shared" si="5"/>
        <v/>
      </c>
      <c r="R23" s="122"/>
      <c r="S23" s="105">
        <f t="shared" si="6"/>
        <v>0</v>
      </c>
      <c r="T23" s="63">
        <f t="shared" si="7"/>
        <v>0</v>
      </c>
      <c r="U23" s="90">
        <f t="shared" si="8"/>
        <v>1</v>
      </c>
      <c r="V23" s="111">
        <f t="shared" si="12"/>
        <v>0</v>
      </c>
      <c r="W23" s="92"/>
      <c r="X23" s="106" t="str">
        <f t="shared" si="9"/>
        <v/>
      </c>
      <c r="Y23" s="126"/>
    </row>
    <row r="24" spans="1:25" s="87" customFormat="1" ht="24" customHeight="1">
      <c r="A24" s="319">
        <v>22</v>
      </c>
      <c r="B24" s="313"/>
      <c r="C24" s="321"/>
      <c r="D24" s="320"/>
      <c r="E24" s="321"/>
      <c r="F24" s="315"/>
      <c r="G24" s="376">
        <f t="shared" si="0"/>
        <v>0</v>
      </c>
      <c r="H24" s="316"/>
      <c r="I24" s="317">
        <f t="shared" si="1"/>
        <v>0</v>
      </c>
      <c r="J24" s="315"/>
      <c r="K24" s="317">
        <f t="shared" si="10"/>
        <v>0</v>
      </c>
      <c r="L24" s="157">
        <f t="shared" si="11"/>
        <v>0</v>
      </c>
      <c r="M24" s="64">
        <f t="shared" si="2"/>
        <v>0</v>
      </c>
      <c r="N24" s="286">
        <f t="shared" si="3"/>
        <v>1</v>
      </c>
      <c r="O24" s="91">
        <f t="shared" si="4"/>
        <v>0</v>
      </c>
      <c r="P24" s="92"/>
      <c r="Q24" s="106" t="str">
        <f t="shared" si="5"/>
        <v/>
      </c>
      <c r="R24" s="122"/>
      <c r="S24" s="105">
        <f t="shared" si="6"/>
        <v>0</v>
      </c>
      <c r="T24" s="63">
        <f t="shared" si="7"/>
        <v>0</v>
      </c>
      <c r="U24" s="90">
        <f t="shared" si="8"/>
        <v>1</v>
      </c>
      <c r="V24" s="111">
        <f t="shared" si="12"/>
        <v>0</v>
      </c>
      <c r="W24" s="92"/>
      <c r="X24" s="106" t="str">
        <f t="shared" si="9"/>
        <v/>
      </c>
      <c r="Y24" s="126"/>
    </row>
    <row r="25" spans="1:25" s="87" customFormat="1" ht="24" customHeight="1">
      <c r="A25" s="319">
        <v>23</v>
      </c>
      <c r="B25" s="313"/>
      <c r="C25" s="321"/>
      <c r="D25" s="320"/>
      <c r="E25" s="321"/>
      <c r="F25" s="315"/>
      <c r="G25" s="376">
        <f t="shared" si="0"/>
        <v>0</v>
      </c>
      <c r="H25" s="316"/>
      <c r="I25" s="317">
        <f t="shared" si="1"/>
        <v>0</v>
      </c>
      <c r="J25" s="315"/>
      <c r="K25" s="317">
        <f t="shared" si="10"/>
        <v>0</v>
      </c>
      <c r="L25" s="157">
        <f t="shared" si="11"/>
        <v>0</v>
      </c>
      <c r="M25" s="64">
        <f t="shared" si="2"/>
        <v>0</v>
      </c>
      <c r="N25" s="286">
        <f t="shared" si="3"/>
        <v>1</v>
      </c>
      <c r="O25" s="91">
        <f t="shared" si="4"/>
        <v>0</v>
      </c>
      <c r="P25" s="92"/>
      <c r="Q25" s="106" t="str">
        <f t="shared" si="5"/>
        <v/>
      </c>
      <c r="R25" s="122"/>
      <c r="S25" s="105">
        <f t="shared" si="6"/>
        <v>0</v>
      </c>
      <c r="T25" s="63">
        <f t="shared" si="7"/>
        <v>0</v>
      </c>
      <c r="U25" s="90">
        <f t="shared" si="8"/>
        <v>1</v>
      </c>
      <c r="V25" s="111">
        <f t="shared" si="12"/>
        <v>0</v>
      </c>
      <c r="W25" s="92"/>
      <c r="X25" s="106" t="str">
        <f t="shared" si="9"/>
        <v/>
      </c>
      <c r="Y25" s="126"/>
    </row>
    <row r="26" spans="1:25" s="87" customFormat="1" ht="24" customHeight="1">
      <c r="A26" s="319">
        <v>24</v>
      </c>
      <c r="B26" s="313"/>
      <c r="C26" s="321"/>
      <c r="D26" s="320"/>
      <c r="E26" s="321"/>
      <c r="F26" s="315"/>
      <c r="G26" s="376">
        <f t="shared" si="0"/>
        <v>0</v>
      </c>
      <c r="H26" s="316"/>
      <c r="I26" s="317">
        <f t="shared" si="1"/>
        <v>0</v>
      </c>
      <c r="J26" s="315"/>
      <c r="K26" s="317">
        <f t="shared" si="10"/>
        <v>0</v>
      </c>
      <c r="L26" s="157">
        <f t="shared" si="11"/>
        <v>0</v>
      </c>
      <c r="M26" s="64">
        <f t="shared" si="2"/>
        <v>0</v>
      </c>
      <c r="N26" s="286">
        <f t="shared" si="3"/>
        <v>1</v>
      </c>
      <c r="O26" s="91">
        <f t="shared" si="4"/>
        <v>0</v>
      </c>
      <c r="P26" s="92"/>
      <c r="Q26" s="106" t="str">
        <f t="shared" si="5"/>
        <v/>
      </c>
      <c r="R26" s="122"/>
      <c r="S26" s="105">
        <f t="shared" si="6"/>
        <v>0</v>
      </c>
      <c r="T26" s="63">
        <f t="shared" si="7"/>
        <v>0</v>
      </c>
      <c r="U26" s="90">
        <f t="shared" si="8"/>
        <v>1</v>
      </c>
      <c r="V26" s="111">
        <f t="shared" si="12"/>
        <v>0</v>
      </c>
      <c r="W26" s="92"/>
      <c r="X26" s="106" t="str">
        <f t="shared" si="9"/>
        <v/>
      </c>
      <c r="Y26" s="126"/>
    </row>
    <row r="27" spans="1:25" s="87" customFormat="1" ht="24" customHeight="1">
      <c r="A27" s="319">
        <v>25</v>
      </c>
      <c r="B27" s="313"/>
      <c r="C27" s="321"/>
      <c r="D27" s="320"/>
      <c r="E27" s="321"/>
      <c r="F27" s="315"/>
      <c r="G27" s="376">
        <f t="shared" si="0"/>
        <v>0</v>
      </c>
      <c r="H27" s="316"/>
      <c r="I27" s="317">
        <f t="shared" si="1"/>
        <v>0</v>
      </c>
      <c r="J27" s="315"/>
      <c r="K27" s="317">
        <f t="shared" si="10"/>
        <v>0</v>
      </c>
      <c r="L27" s="157">
        <f t="shared" si="11"/>
        <v>0</v>
      </c>
      <c r="M27" s="64">
        <f t="shared" si="2"/>
        <v>0</v>
      </c>
      <c r="N27" s="286">
        <f t="shared" si="3"/>
        <v>1</v>
      </c>
      <c r="O27" s="91">
        <f t="shared" si="4"/>
        <v>0</v>
      </c>
      <c r="P27" s="92"/>
      <c r="Q27" s="106" t="str">
        <f t="shared" si="5"/>
        <v/>
      </c>
      <c r="R27" s="122"/>
      <c r="S27" s="105">
        <f t="shared" si="6"/>
        <v>0</v>
      </c>
      <c r="T27" s="63">
        <f t="shared" si="7"/>
        <v>0</v>
      </c>
      <c r="U27" s="90">
        <f t="shared" si="8"/>
        <v>1</v>
      </c>
      <c r="V27" s="111">
        <f t="shared" si="12"/>
        <v>0</v>
      </c>
      <c r="W27" s="92"/>
      <c r="X27" s="106" t="str">
        <f t="shared" si="9"/>
        <v/>
      </c>
      <c r="Y27" s="126"/>
    </row>
    <row r="28" spans="1:25" s="87" customFormat="1" ht="24" customHeight="1">
      <c r="A28" s="319">
        <v>26</v>
      </c>
      <c r="B28" s="313"/>
      <c r="C28" s="321"/>
      <c r="D28" s="320"/>
      <c r="E28" s="321"/>
      <c r="F28" s="315"/>
      <c r="G28" s="376">
        <f t="shared" si="0"/>
        <v>0</v>
      </c>
      <c r="H28" s="316"/>
      <c r="I28" s="317">
        <f t="shared" si="1"/>
        <v>0</v>
      </c>
      <c r="J28" s="315"/>
      <c r="K28" s="317">
        <f t="shared" si="10"/>
        <v>0</v>
      </c>
      <c r="L28" s="157">
        <f t="shared" si="11"/>
        <v>0</v>
      </c>
      <c r="M28" s="64">
        <f t="shared" si="2"/>
        <v>0</v>
      </c>
      <c r="N28" s="286">
        <f t="shared" si="3"/>
        <v>1</v>
      </c>
      <c r="O28" s="91">
        <f t="shared" si="4"/>
        <v>0</v>
      </c>
      <c r="P28" s="92"/>
      <c r="Q28" s="106" t="str">
        <f t="shared" si="5"/>
        <v/>
      </c>
      <c r="R28" s="122"/>
      <c r="S28" s="105">
        <f t="shared" si="6"/>
        <v>0</v>
      </c>
      <c r="T28" s="63">
        <f t="shared" si="7"/>
        <v>0</v>
      </c>
      <c r="U28" s="90">
        <f t="shared" si="8"/>
        <v>1</v>
      </c>
      <c r="V28" s="111">
        <f t="shared" si="12"/>
        <v>0</v>
      </c>
      <c r="W28" s="92"/>
      <c r="X28" s="106" t="str">
        <f t="shared" si="9"/>
        <v/>
      </c>
      <c r="Y28" s="126"/>
    </row>
    <row r="29" spans="1:25" s="87" customFormat="1" ht="24" customHeight="1">
      <c r="A29" s="319">
        <v>27</v>
      </c>
      <c r="B29" s="313"/>
      <c r="C29" s="321"/>
      <c r="D29" s="320"/>
      <c r="E29" s="321"/>
      <c r="F29" s="315"/>
      <c r="G29" s="376">
        <f t="shared" si="0"/>
        <v>0</v>
      </c>
      <c r="H29" s="316"/>
      <c r="I29" s="317">
        <f t="shared" si="1"/>
        <v>0</v>
      </c>
      <c r="J29" s="315"/>
      <c r="K29" s="317">
        <f t="shared" si="10"/>
        <v>0</v>
      </c>
      <c r="L29" s="157">
        <f t="shared" si="11"/>
        <v>0</v>
      </c>
      <c r="M29" s="64">
        <f t="shared" si="2"/>
        <v>0</v>
      </c>
      <c r="N29" s="286">
        <f t="shared" si="3"/>
        <v>1</v>
      </c>
      <c r="O29" s="91">
        <f t="shared" si="4"/>
        <v>0</v>
      </c>
      <c r="P29" s="92"/>
      <c r="Q29" s="106" t="str">
        <f t="shared" si="5"/>
        <v/>
      </c>
      <c r="R29" s="122"/>
      <c r="S29" s="105">
        <f t="shared" si="6"/>
        <v>0</v>
      </c>
      <c r="T29" s="63">
        <f t="shared" si="7"/>
        <v>0</v>
      </c>
      <c r="U29" s="90">
        <f t="shared" si="8"/>
        <v>1</v>
      </c>
      <c r="V29" s="111">
        <f t="shared" si="12"/>
        <v>0</v>
      </c>
      <c r="W29" s="92"/>
      <c r="X29" s="106" t="str">
        <f t="shared" si="9"/>
        <v/>
      </c>
      <c r="Y29" s="126"/>
    </row>
    <row r="30" spans="1:25" s="87" customFormat="1" ht="24" customHeight="1">
      <c r="A30" s="319">
        <v>28</v>
      </c>
      <c r="B30" s="313"/>
      <c r="C30" s="321"/>
      <c r="D30" s="320"/>
      <c r="E30" s="321"/>
      <c r="F30" s="315"/>
      <c r="G30" s="376">
        <f t="shared" si="0"/>
        <v>0</v>
      </c>
      <c r="H30" s="316"/>
      <c r="I30" s="317">
        <f t="shared" si="1"/>
        <v>0</v>
      </c>
      <c r="J30" s="315"/>
      <c r="K30" s="317">
        <f t="shared" si="10"/>
        <v>0</v>
      </c>
      <c r="L30" s="157">
        <f t="shared" si="11"/>
        <v>0</v>
      </c>
      <c r="M30" s="64">
        <f t="shared" si="2"/>
        <v>0</v>
      </c>
      <c r="N30" s="286">
        <f t="shared" si="3"/>
        <v>1</v>
      </c>
      <c r="O30" s="91">
        <f t="shared" si="4"/>
        <v>0</v>
      </c>
      <c r="P30" s="92"/>
      <c r="Q30" s="106" t="str">
        <f t="shared" si="5"/>
        <v/>
      </c>
      <c r="R30" s="122"/>
      <c r="S30" s="105">
        <f t="shared" si="6"/>
        <v>0</v>
      </c>
      <c r="T30" s="63">
        <f t="shared" si="7"/>
        <v>0</v>
      </c>
      <c r="U30" s="90">
        <f t="shared" si="8"/>
        <v>1</v>
      </c>
      <c r="V30" s="111">
        <f t="shared" si="12"/>
        <v>0</v>
      </c>
      <c r="W30" s="92"/>
      <c r="X30" s="106" t="str">
        <f t="shared" si="9"/>
        <v/>
      </c>
      <c r="Y30" s="126"/>
    </row>
    <row r="31" spans="1:25" s="87" customFormat="1" ht="24" customHeight="1">
      <c r="A31" s="319">
        <v>29</v>
      </c>
      <c r="B31" s="313"/>
      <c r="C31" s="321"/>
      <c r="D31" s="320"/>
      <c r="E31" s="321"/>
      <c r="F31" s="315"/>
      <c r="G31" s="376">
        <f t="shared" si="0"/>
        <v>0</v>
      </c>
      <c r="H31" s="316"/>
      <c r="I31" s="317">
        <f t="shared" si="1"/>
        <v>0</v>
      </c>
      <c r="J31" s="315"/>
      <c r="K31" s="317">
        <f t="shared" si="10"/>
        <v>0</v>
      </c>
      <c r="L31" s="157">
        <f t="shared" si="11"/>
        <v>0</v>
      </c>
      <c r="M31" s="64">
        <f t="shared" si="2"/>
        <v>0</v>
      </c>
      <c r="N31" s="286">
        <f t="shared" si="3"/>
        <v>1</v>
      </c>
      <c r="O31" s="91">
        <f t="shared" si="4"/>
        <v>0</v>
      </c>
      <c r="P31" s="92"/>
      <c r="Q31" s="106" t="str">
        <f t="shared" si="5"/>
        <v/>
      </c>
      <c r="R31" s="122"/>
      <c r="S31" s="105">
        <f t="shared" si="6"/>
        <v>0</v>
      </c>
      <c r="T31" s="63">
        <f t="shared" si="7"/>
        <v>0</v>
      </c>
      <c r="U31" s="90">
        <f t="shared" si="8"/>
        <v>1</v>
      </c>
      <c r="V31" s="111">
        <f t="shared" si="12"/>
        <v>0</v>
      </c>
      <c r="W31" s="92"/>
      <c r="X31" s="106" t="str">
        <f t="shared" si="9"/>
        <v/>
      </c>
      <c r="Y31" s="126"/>
    </row>
    <row r="32" spans="1:25" s="87" customFormat="1" ht="24" customHeight="1">
      <c r="A32" s="319">
        <v>30</v>
      </c>
      <c r="B32" s="313"/>
      <c r="C32" s="321"/>
      <c r="D32" s="320"/>
      <c r="E32" s="321"/>
      <c r="F32" s="315"/>
      <c r="G32" s="376">
        <f t="shared" si="0"/>
        <v>0</v>
      </c>
      <c r="H32" s="316"/>
      <c r="I32" s="317">
        <f t="shared" si="1"/>
        <v>0</v>
      </c>
      <c r="J32" s="315"/>
      <c r="K32" s="317">
        <f t="shared" si="10"/>
        <v>0</v>
      </c>
      <c r="L32" s="157">
        <f t="shared" si="11"/>
        <v>0</v>
      </c>
      <c r="M32" s="64">
        <f t="shared" si="2"/>
        <v>0</v>
      </c>
      <c r="N32" s="286">
        <f t="shared" si="3"/>
        <v>1</v>
      </c>
      <c r="O32" s="91">
        <f t="shared" si="4"/>
        <v>0</v>
      </c>
      <c r="P32" s="92"/>
      <c r="Q32" s="106" t="str">
        <f t="shared" si="5"/>
        <v/>
      </c>
      <c r="R32" s="122"/>
      <c r="S32" s="105">
        <f t="shared" si="6"/>
        <v>0</v>
      </c>
      <c r="T32" s="63">
        <f t="shared" si="7"/>
        <v>0</v>
      </c>
      <c r="U32" s="90">
        <f t="shared" si="8"/>
        <v>1</v>
      </c>
      <c r="V32" s="111">
        <f t="shared" si="12"/>
        <v>0</v>
      </c>
      <c r="W32" s="92"/>
      <c r="X32" s="106" t="str">
        <f t="shared" si="9"/>
        <v/>
      </c>
      <c r="Y32" s="126"/>
    </row>
    <row r="33" spans="1:25" s="87" customFormat="1" ht="24" customHeight="1">
      <c r="A33" s="319">
        <v>31</v>
      </c>
      <c r="B33" s="313"/>
      <c r="C33" s="321"/>
      <c r="D33" s="320"/>
      <c r="E33" s="321"/>
      <c r="F33" s="315"/>
      <c r="G33" s="376">
        <f t="shared" si="0"/>
        <v>0</v>
      </c>
      <c r="H33" s="316"/>
      <c r="I33" s="317">
        <f t="shared" si="1"/>
        <v>0</v>
      </c>
      <c r="J33" s="315"/>
      <c r="K33" s="317">
        <f t="shared" si="10"/>
        <v>0</v>
      </c>
      <c r="L33" s="157">
        <f t="shared" si="11"/>
        <v>0</v>
      </c>
      <c r="M33" s="64">
        <f t="shared" si="2"/>
        <v>0</v>
      </c>
      <c r="N33" s="286">
        <f t="shared" si="3"/>
        <v>1</v>
      </c>
      <c r="O33" s="91">
        <f t="shared" si="4"/>
        <v>0</v>
      </c>
      <c r="P33" s="92"/>
      <c r="Q33" s="106" t="str">
        <f t="shared" si="5"/>
        <v/>
      </c>
      <c r="R33" s="122"/>
      <c r="S33" s="105">
        <f t="shared" si="6"/>
        <v>0</v>
      </c>
      <c r="T33" s="63">
        <f t="shared" si="7"/>
        <v>0</v>
      </c>
      <c r="U33" s="90">
        <f t="shared" si="8"/>
        <v>1</v>
      </c>
      <c r="V33" s="111">
        <f t="shared" si="12"/>
        <v>0</v>
      </c>
      <c r="W33" s="92"/>
      <c r="X33" s="106" t="str">
        <f t="shared" si="9"/>
        <v/>
      </c>
      <c r="Y33" s="126"/>
    </row>
    <row r="34" spans="1:25" s="87" customFormat="1" ht="24" customHeight="1">
      <c r="A34" s="319">
        <v>32</v>
      </c>
      <c r="B34" s="313"/>
      <c r="C34" s="321"/>
      <c r="D34" s="320"/>
      <c r="E34" s="321"/>
      <c r="F34" s="315"/>
      <c r="G34" s="376">
        <f t="shared" si="0"/>
        <v>0</v>
      </c>
      <c r="H34" s="316"/>
      <c r="I34" s="317">
        <f t="shared" si="1"/>
        <v>0</v>
      </c>
      <c r="J34" s="315"/>
      <c r="K34" s="317">
        <f t="shared" si="10"/>
        <v>0</v>
      </c>
      <c r="L34" s="157">
        <f t="shared" si="11"/>
        <v>0</v>
      </c>
      <c r="M34" s="64">
        <f t="shared" si="2"/>
        <v>0</v>
      </c>
      <c r="N34" s="286">
        <f t="shared" si="3"/>
        <v>1</v>
      </c>
      <c r="O34" s="91">
        <f t="shared" si="4"/>
        <v>0</v>
      </c>
      <c r="P34" s="92"/>
      <c r="Q34" s="106" t="str">
        <f t="shared" si="5"/>
        <v/>
      </c>
      <c r="R34" s="122"/>
      <c r="S34" s="105">
        <f t="shared" si="6"/>
        <v>0</v>
      </c>
      <c r="T34" s="63">
        <f t="shared" si="7"/>
        <v>0</v>
      </c>
      <c r="U34" s="90">
        <f t="shared" si="8"/>
        <v>1</v>
      </c>
      <c r="V34" s="111">
        <f t="shared" si="12"/>
        <v>0</v>
      </c>
      <c r="W34" s="92"/>
      <c r="X34" s="106" t="str">
        <f t="shared" si="9"/>
        <v/>
      </c>
      <c r="Y34" s="126"/>
    </row>
    <row r="35" spans="1:25" s="87" customFormat="1" ht="24" customHeight="1">
      <c r="A35" s="319">
        <v>33</v>
      </c>
      <c r="B35" s="313"/>
      <c r="C35" s="321"/>
      <c r="D35" s="320"/>
      <c r="E35" s="321"/>
      <c r="F35" s="315"/>
      <c r="G35" s="376">
        <f t="shared" si="0"/>
        <v>0</v>
      </c>
      <c r="H35" s="316"/>
      <c r="I35" s="317">
        <f t="shared" si="1"/>
        <v>0</v>
      </c>
      <c r="J35" s="315"/>
      <c r="K35" s="317">
        <f t="shared" si="10"/>
        <v>0</v>
      </c>
      <c r="L35" s="157">
        <f t="shared" si="11"/>
        <v>0</v>
      </c>
      <c r="M35" s="64">
        <f t="shared" si="2"/>
        <v>0</v>
      </c>
      <c r="N35" s="286">
        <f t="shared" si="3"/>
        <v>1</v>
      </c>
      <c r="O35" s="91">
        <f t="shared" si="4"/>
        <v>0</v>
      </c>
      <c r="P35" s="92"/>
      <c r="Q35" s="106" t="str">
        <f t="shared" si="5"/>
        <v/>
      </c>
      <c r="R35" s="122"/>
      <c r="S35" s="105">
        <f t="shared" si="6"/>
        <v>0</v>
      </c>
      <c r="T35" s="63">
        <f t="shared" si="7"/>
        <v>0</v>
      </c>
      <c r="U35" s="90">
        <f t="shared" si="8"/>
        <v>1</v>
      </c>
      <c r="V35" s="111">
        <f t="shared" si="12"/>
        <v>0</v>
      </c>
      <c r="W35" s="92"/>
      <c r="X35" s="106" t="str">
        <f t="shared" si="9"/>
        <v/>
      </c>
      <c r="Y35" s="126"/>
    </row>
    <row r="36" spans="1:25" s="87" customFormat="1" ht="24" customHeight="1">
      <c r="A36" s="319">
        <v>34</v>
      </c>
      <c r="B36" s="313"/>
      <c r="C36" s="321"/>
      <c r="D36" s="320"/>
      <c r="E36" s="321"/>
      <c r="F36" s="315"/>
      <c r="G36" s="376">
        <f t="shared" si="0"/>
        <v>0</v>
      </c>
      <c r="H36" s="316"/>
      <c r="I36" s="317">
        <f t="shared" si="1"/>
        <v>0</v>
      </c>
      <c r="J36" s="315"/>
      <c r="K36" s="317">
        <f t="shared" si="10"/>
        <v>0</v>
      </c>
      <c r="L36" s="157">
        <f t="shared" si="11"/>
        <v>0</v>
      </c>
      <c r="M36" s="64">
        <f t="shared" si="2"/>
        <v>0</v>
      </c>
      <c r="N36" s="286">
        <f t="shared" si="3"/>
        <v>1</v>
      </c>
      <c r="O36" s="91">
        <f t="shared" si="4"/>
        <v>0</v>
      </c>
      <c r="P36" s="92"/>
      <c r="Q36" s="106" t="str">
        <f t="shared" si="5"/>
        <v/>
      </c>
      <c r="R36" s="122"/>
      <c r="S36" s="105">
        <f t="shared" si="6"/>
        <v>0</v>
      </c>
      <c r="T36" s="63">
        <f t="shared" si="7"/>
        <v>0</v>
      </c>
      <c r="U36" s="90">
        <f t="shared" si="8"/>
        <v>1</v>
      </c>
      <c r="V36" s="111">
        <f t="shared" si="12"/>
        <v>0</v>
      </c>
      <c r="W36" s="92"/>
      <c r="X36" s="106" t="str">
        <f t="shared" si="9"/>
        <v/>
      </c>
      <c r="Y36" s="126"/>
    </row>
    <row r="37" spans="1:25" s="87" customFormat="1" ht="24" customHeight="1">
      <c r="A37" s="319">
        <v>35</v>
      </c>
      <c r="B37" s="313"/>
      <c r="C37" s="321"/>
      <c r="D37" s="320"/>
      <c r="E37" s="321"/>
      <c r="F37" s="315"/>
      <c r="G37" s="376">
        <f t="shared" si="0"/>
        <v>0</v>
      </c>
      <c r="H37" s="316"/>
      <c r="I37" s="317">
        <f t="shared" si="1"/>
        <v>0</v>
      </c>
      <c r="J37" s="315"/>
      <c r="K37" s="317">
        <f t="shared" si="10"/>
        <v>0</v>
      </c>
      <c r="L37" s="157">
        <f t="shared" si="11"/>
        <v>0</v>
      </c>
      <c r="M37" s="64">
        <f t="shared" si="2"/>
        <v>0</v>
      </c>
      <c r="N37" s="286">
        <f t="shared" si="3"/>
        <v>1</v>
      </c>
      <c r="O37" s="91">
        <f t="shared" si="4"/>
        <v>0</v>
      </c>
      <c r="P37" s="92"/>
      <c r="Q37" s="106" t="str">
        <f t="shared" si="5"/>
        <v/>
      </c>
      <c r="R37" s="122"/>
      <c r="S37" s="105">
        <f t="shared" si="6"/>
        <v>0</v>
      </c>
      <c r="T37" s="63">
        <f t="shared" si="7"/>
        <v>0</v>
      </c>
      <c r="U37" s="90">
        <f t="shared" si="8"/>
        <v>1</v>
      </c>
      <c r="V37" s="111">
        <f t="shared" si="12"/>
        <v>0</v>
      </c>
      <c r="W37" s="92"/>
      <c r="X37" s="106" t="str">
        <f t="shared" si="9"/>
        <v/>
      </c>
      <c r="Y37" s="126"/>
    </row>
    <row r="38" spans="1:25" s="87" customFormat="1" ht="24" customHeight="1">
      <c r="A38" s="319">
        <v>36</v>
      </c>
      <c r="B38" s="313"/>
      <c r="C38" s="321"/>
      <c r="D38" s="320"/>
      <c r="E38" s="321"/>
      <c r="F38" s="315"/>
      <c r="G38" s="376">
        <f t="shared" si="0"/>
        <v>0</v>
      </c>
      <c r="H38" s="316"/>
      <c r="I38" s="317">
        <f t="shared" si="1"/>
        <v>0</v>
      </c>
      <c r="J38" s="315"/>
      <c r="K38" s="317">
        <f t="shared" si="10"/>
        <v>0</v>
      </c>
      <c r="L38" s="157">
        <f t="shared" si="11"/>
        <v>0</v>
      </c>
      <c r="M38" s="64">
        <f t="shared" si="2"/>
        <v>0</v>
      </c>
      <c r="N38" s="286">
        <f t="shared" si="3"/>
        <v>1</v>
      </c>
      <c r="O38" s="91">
        <f t="shared" si="4"/>
        <v>0</v>
      </c>
      <c r="P38" s="92"/>
      <c r="Q38" s="106" t="str">
        <f t="shared" si="5"/>
        <v/>
      </c>
      <c r="R38" s="122"/>
      <c r="S38" s="105">
        <f t="shared" si="6"/>
        <v>0</v>
      </c>
      <c r="T38" s="63">
        <f t="shared" si="7"/>
        <v>0</v>
      </c>
      <c r="U38" s="90">
        <f t="shared" si="8"/>
        <v>1</v>
      </c>
      <c r="V38" s="111">
        <f t="shared" si="12"/>
        <v>0</v>
      </c>
      <c r="W38" s="92"/>
      <c r="X38" s="106" t="str">
        <f t="shared" si="9"/>
        <v/>
      </c>
      <c r="Y38" s="126"/>
    </row>
    <row r="39" spans="1:25" s="87" customFormat="1" ht="24" customHeight="1">
      <c r="A39" s="319">
        <v>37</v>
      </c>
      <c r="B39" s="313"/>
      <c r="C39" s="321"/>
      <c r="D39" s="320"/>
      <c r="E39" s="321"/>
      <c r="F39" s="315"/>
      <c r="G39" s="376">
        <f t="shared" si="0"/>
        <v>0</v>
      </c>
      <c r="H39" s="316"/>
      <c r="I39" s="317">
        <f t="shared" si="1"/>
        <v>0</v>
      </c>
      <c r="J39" s="315"/>
      <c r="K39" s="317">
        <f t="shared" si="10"/>
        <v>0</v>
      </c>
      <c r="L39" s="157">
        <f t="shared" si="11"/>
        <v>0</v>
      </c>
      <c r="M39" s="64">
        <f t="shared" si="2"/>
        <v>0</v>
      </c>
      <c r="N39" s="286">
        <f t="shared" si="3"/>
        <v>1</v>
      </c>
      <c r="O39" s="91">
        <f t="shared" si="4"/>
        <v>0</v>
      </c>
      <c r="P39" s="92"/>
      <c r="Q39" s="106" t="str">
        <f t="shared" si="5"/>
        <v/>
      </c>
      <c r="R39" s="122"/>
      <c r="S39" s="105">
        <f t="shared" si="6"/>
        <v>0</v>
      </c>
      <c r="T39" s="63">
        <f t="shared" si="7"/>
        <v>0</v>
      </c>
      <c r="U39" s="90">
        <f t="shared" si="8"/>
        <v>1</v>
      </c>
      <c r="V39" s="111">
        <f t="shared" si="12"/>
        <v>0</v>
      </c>
      <c r="W39" s="92"/>
      <c r="X39" s="106" t="str">
        <f t="shared" si="9"/>
        <v/>
      </c>
      <c r="Y39" s="126"/>
    </row>
    <row r="40" spans="1:25" s="87" customFormat="1" ht="24" customHeight="1">
      <c r="A40" s="319">
        <v>38</v>
      </c>
      <c r="B40" s="313"/>
      <c r="C40" s="321"/>
      <c r="D40" s="320"/>
      <c r="E40" s="321"/>
      <c r="F40" s="315"/>
      <c r="G40" s="376">
        <f t="shared" si="0"/>
        <v>0</v>
      </c>
      <c r="H40" s="316"/>
      <c r="I40" s="317">
        <f t="shared" si="1"/>
        <v>0</v>
      </c>
      <c r="J40" s="315"/>
      <c r="K40" s="317">
        <f t="shared" si="10"/>
        <v>0</v>
      </c>
      <c r="L40" s="157">
        <f t="shared" si="11"/>
        <v>0</v>
      </c>
      <c r="M40" s="64">
        <f t="shared" si="2"/>
        <v>0</v>
      </c>
      <c r="N40" s="286">
        <f t="shared" si="3"/>
        <v>1</v>
      </c>
      <c r="O40" s="91">
        <f t="shared" si="4"/>
        <v>0</v>
      </c>
      <c r="P40" s="92"/>
      <c r="Q40" s="106" t="str">
        <f t="shared" si="5"/>
        <v/>
      </c>
      <c r="R40" s="122"/>
      <c r="S40" s="105">
        <f t="shared" si="6"/>
        <v>0</v>
      </c>
      <c r="T40" s="63">
        <f t="shared" si="7"/>
        <v>0</v>
      </c>
      <c r="U40" s="90">
        <f t="shared" si="8"/>
        <v>1</v>
      </c>
      <c r="V40" s="111">
        <f t="shared" si="12"/>
        <v>0</v>
      </c>
      <c r="W40" s="92"/>
      <c r="X40" s="106" t="str">
        <f t="shared" si="9"/>
        <v/>
      </c>
      <c r="Y40" s="126"/>
    </row>
    <row r="41" spans="1:25" s="87" customFormat="1" ht="24" customHeight="1">
      <c r="A41" s="319">
        <v>39</v>
      </c>
      <c r="B41" s="313"/>
      <c r="C41" s="321"/>
      <c r="D41" s="320"/>
      <c r="E41" s="321"/>
      <c r="F41" s="315"/>
      <c r="G41" s="376">
        <f t="shared" si="0"/>
        <v>0</v>
      </c>
      <c r="H41" s="316"/>
      <c r="I41" s="317">
        <f t="shared" si="1"/>
        <v>0</v>
      </c>
      <c r="J41" s="315"/>
      <c r="K41" s="317">
        <f t="shared" si="10"/>
        <v>0</v>
      </c>
      <c r="L41" s="157">
        <f t="shared" si="11"/>
        <v>0</v>
      </c>
      <c r="M41" s="64">
        <f t="shared" si="2"/>
        <v>0</v>
      </c>
      <c r="N41" s="286">
        <f t="shared" si="3"/>
        <v>1</v>
      </c>
      <c r="O41" s="91">
        <f t="shared" si="4"/>
        <v>0</v>
      </c>
      <c r="P41" s="92"/>
      <c r="Q41" s="106" t="str">
        <f t="shared" si="5"/>
        <v/>
      </c>
      <c r="R41" s="122"/>
      <c r="S41" s="105">
        <f t="shared" si="6"/>
        <v>0</v>
      </c>
      <c r="T41" s="63">
        <f t="shared" si="7"/>
        <v>0</v>
      </c>
      <c r="U41" s="90">
        <f t="shared" si="8"/>
        <v>1</v>
      </c>
      <c r="V41" s="111">
        <f t="shared" si="12"/>
        <v>0</v>
      </c>
      <c r="W41" s="92"/>
      <c r="X41" s="106" t="str">
        <f t="shared" si="9"/>
        <v/>
      </c>
      <c r="Y41" s="126"/>
    </row>
    <row r="42" spans="1:25" s="87" customFormat="1" ht="24" customHeight="1">
      <c r="A42" s="319">
        <v>40</v>
      </c>
      <c r="B42" s="313"/>
      <c r="C42" s="321"/>
      <c r="D42" s="320"/>
      <c r="E42" s="321"/>
      <c r="F42" s="315"/>
      <c r="G42" s="376">
        <f t="shared" si="0"/>
        <v>0</v>
      </c>
      <c r="H42" s="316"/>
      <c r="I42" s="317">
        <f t="shared" si="1"/>
        <v>0</v>
      </c>
      <c r="J42" s="315"/>
      <c r="K42" s="317">
        <f t="shared" si="10"/>
        <v>0</v>
      </c>
      <c r="L42" s="157">
        <f t="shared" si="11"/>
        <v>0</v>
      </c>
      <c r="M42" s="64">
        <f t="shared" si="2"/>
        <v>0</v>
      </c>
      <c r="N42" s="286">
        <f t="shared" si="3"/>
        <v>1</v>
      </c>
      <c r="O42" s="91">
        <f t="shared" si="4"/>
        <v>0</v>
      </c>
      <c r="P42" s="92"/>
      <c r="Q42" s="106" t="str">
        <f t="shared" si="5"/>
        <v/>
      </c>
      <c r="R42" s="122"/>
      <c r="S42" s="105">
        <f t="shared" si="6"/>
        <v>0</v>
      </c>
      <c r="T42" s="63">
        <f t="shared" si="7"/>
        <v>0</v>
      </c>
      <c r="U42" s="90">
        <f t="shared" si="8"/>
        <v>1</v>
      </c>
      <c r="V42" s="111">
        <f t="shared" si="12"/>
        <v>0</v>
      </c>
      <c r="W42" s="92"/>
      <c r="X42" s="106" t="str">
        <f t="shared" si="9"/>
        <v/>
      </c>
      <c r="Y42" s="126"/>
    </row>
    <row r="43" spans="1:25" s="87" customFormat="1" ht="24" customHeight="1" thickBot="1">
      <c r="A43" s="322"/>
      <c r="B43" s="318" t="s">
        <v>4</v>
      </c>
      <c r="C43" s="225"/>
      <c r="D43" s="225"/>
      <c r="E43" s="225"/>
      <c r="F43" s="225"/>
      <c r="G43" s="225"/>
      <c r="H43" s="225"/>
      <c r="I43" s="317">
        <f>SUM(I3:I42)</f>
        <v>30000</v>
      </c>
      <c r="J43" s="317">
        <f>SUM(J3:J42)</f>
        <v>0</v>
      </c>
      <c r="K43" s="317">
        <f>SUM(K3:K42)</f>
        <v>30000</v>
      </c>
      <c r="L43" s="158"/>
      <c r="M43" s="107"/>
      <c r="N43" s="107"/>
      <c r="O43" s="107">
        <f>SUM(O3:O42)</f>
        <v>30000</v>
      </c>
      <c r="P43" s="108"/>
      <c r="Q43" s="109"/>
      <c r="R43" s="123"/>
      <c r="S43" s="113"/>
      <c r="T43" s="112"/>
      <c r="U43" s="112"/>
      <c r="V43" s="112">
        <f>SUM(V3:V42)</f>
        <v>30000</v>
      </c>
      <c r="W43" s="114"/>
      <c r="X43" s="115"/>
      <c r="Y43" s="127"/>
    </row>
    <row r="44" spans="4:25" ht="13">
      <c r="D44" s="364">
        <f>COUNTIF(D3:D42,"=פטנט")</f>
        <v>1</v>
      </c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</row>
    <row r="45" spans="1:25" ht="13">
      <c r="A45" s="364" t="s">
        <v>20</v>
      </c>
      <c r="H45" s="15"/>
      <c r="I45" s="15"/>
      <c r="J45" s="15"/>
      <c r="K45" s="15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15"/>
    </row>
    <row r="46" spans="1:25" ht="13">
      <c r="A46" s="364" t="s">
        <v>192</v>
      </c>
      <c r="H46" s="15"/>
      <c r="I46" s="15"/>
      <c r="J46" s="15"/>
      <c r="K46" s="15"/>
      <c r="L46" s="15"/>
      <c r="M46" s="15"/>
      <c r="N46" s="15"/>
      <c r="O46" s="15"/>
      <c r="P46" s="15"/>
      <c r="Q46" s="40"/>
      <c r="R46" s="39"/>
      <c r="S46" s="15"/>
      <c r="T46" s="15"/>
      <c r="U46" s="15"/>
      <c r="V46" s="15"/>
      <c r="W46" s="15"/>
      <c r="X46" s="40"/>
      <c r="Y46" s="15"/>
    </row>
    <row r="47" spans="8:25" ht="13"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39"/>
      <c r="S47" s="15"/>
      <c r="T47" s="15"/>
      <c r="U47" s="15"/>
      <c r="V47" s="15"/>
      <c r="W47" s="15"/>
      <c r="X47" s="15"/>
      <c r="Y47" s="15"/>
    </row>
    <row r="48" spans="1:25" ht="12.75" customHeight="1">
      <c r="A48" s="580" t="s">
        <v>101</v>
      </c>
      <c r="B48" s="580"/>
      <c r="H48" s="15"/>
      <c r="I48" s="15"/>
      <c r="J48" s="15"/>
      <c r="K48" s="15"/>
      <c r="L48" s="15"/>
      <c r="M48" s="15"/>
      <c r="N48" s="15"/>
      <c r="O48" s="15"/>
      <c r="P48" s="580" t="s">
        <v>99</v>
      </c>
      <c r="Q48" s="580"/>
      <c r="R48" s="15"/>
      <c r="S48" s="15"/>
      <c r="T48" s="15"/>
      <c r="U48" s="15"/>
      <c r="V48" s="15"/>
      <c r="W48" s="580" t="s">
        <v>99</v>
      </c>
      <c r="X48" s="580"/>
      <c r="Y48" s="15"/>
    </row>
    <row r="49" spans="1:25" ht="25.5" customHeight="1">
      <c r="A49" s="83" t="s">
        <v>56</v>
      </c>
      <c r="B49" s="57" t="s">
        <v>13</v>
      </c>
      <c r="H49" s="15"/>
      <c r="I49" s="15"/>
      <c r="J49" s="15">
        <v>5</v>
      </c>
      <c r="K49" s="15"/>
      <c r="L49" s="15"/>
      <c r="M49" s="15"/>
      <c r="N49" s="15"/>
      <c r="O49" s="15"/>
      <c r="P49" s="56" t="s">
        <v>68</v>
      </c>
      <c r="Q49" s="57" t="s">
        <v>69</v>
      </c>
      <c r="R49" s="39"/>
      <c r="S49" s="15"/>
      <c r="T49" s="15"/>
      <c r="U49" s="15"/>
      <c r="V49" s="15"/>
      <c r="W49" s="56" t="s">
        <v>68</v>
      </c>
      <c r="X49" s="57" t="s">
        <v>69</v>
      </c>
      <c r="Y49" s="15"/>
    </row>
    <row r="50" spans="1:25" ht="27" customHeight="1">
      <c r="A50" s="58">
        <v>1</v>
      </c>
      <c r="B50" s="59" t="s">
        <v>57</v>
      </c>
      <c r="H50" s="15"/>
      <c r="I50" s="15"/>
      <c r="J50" s="15"/>
      <c r="K50" s="15"/>
      <c r="L50" s="15"/>
      <c r="M50" s="15"/>
      <c r="N50" s="15"/>
      <c r="O50" s="15"/>
      <c r="P50" s="58">
        <v>1</v>
      </c>
      <c r="Q50" s="84" t="s">
        <v>66</v>
      </c>
      <c r="R50" s="39"/>
      <c r="S50" s="15"/>
      <c r="T50" s="15"/>
      <c r="U50" s="15"/>
      <c r="V50" s="15"/>
      <c r="W50" s="58">
        <v>1</v>
      </c>
      <c r="X50" s="84" t="s">
        <v>66</v>
      </c>
      <c r="Y50" s="15"/>
    </row>
    <row r="51" spans="1:25" ht="27" customHeight="1">
      <c r="A51" s="58">
        <v>2</v>
      </c>
      <c r="B51" s="58" t="s">
        <v>58</v>
      </c>
      <c r="H51" s="15"/>
      <c r="I51" s="15"/>
      <c r="J51" s="15"/>
      <c r="K51" s="15"/>
      <c r="L51" s="15"/>
      <c r="M51" s="15"/>
      <c r="N51" s="15"/>
      <c r="O51" s="15"/>
      <c r="P51" s="58">
        <v>2</v>
      </c>
      <c r="Q51" s="84" t="s">
        <v>65</v>
      </c>
      <c r="R51" s="39"/>
      <c r="S51" s="15"/>
      <c r="T51" s="15"/>
      <c r="U51" s="15"/>
      <c r="V51" s="15"/>
      <c r="W51" s="58">
        <v>2</v>
      </c>
      <c r="X51" s="84" t="s">
        <v>65</v>
      </c>
      <c r="Y51" s="15"/>
    </row>
    <row r="52" spans="1:25" ht="27" customHeight="1">
      <c r="A52" s="58">
        <v>3</v>
      </c>
      <c r="B52" s="59" t="s">
        <v>59</v>
      </c>
      <c r="H52" s="15"/>
      <c r="I52" s="15"/>
      <c r="J52" s="15"/>
      <c r="K52" s="15"/>
      <c r="L52" s="15"/>
      <c r="M52" s="15"/>
      <c r="N52" s="15"/>
      <c r="O52" s="15"/>
      <c r="P52" s="58">
        <v>3</v>
      </c>
      <c r="Q52" s="84" t="s">
        <v>64</v>
      </c>
      <c r="R52" s="39"/>
      <c r="S52" s="15"/>
      <c r="T52" s="15"/>
      <c r="U52" s="15"/>
      <c r="V52" s="15"/>
      <c r="W52" s="58">
        <v>3</v>
      </c>
      <c r="X52" s="84" t="s">
        <v>64</v>
      </c>
      <c r="Y52" s="15"/>
    </row>
    <row r="53" spans="1:25" ht="27" customHeight="1">
      <c r="A53" s="58">
        <v>4</v>
      </c>
      <c r="B53" s="59" t="s">
        <v>60</v>
      </c>
      <c r="H53" s="15"/>
      <c r="I53" s="15"/>
      <c r="J53" s="15"/>
      <c r="K53" s="15"/>
      <c r="L53" s="15"/>
      <c r="M53" s="15"/>
      <c r="N53" s="15"/>
      <c r="O53" s="15"/>
      <c r="P53" s="58">
        <v>4</v>
      </c>
      <c r="Q53" s="84" t="s">
        <v>67</v>
      </c>
      <c r="R53" s="39"/>
      <c r="S53" s="15"/>
      <c r="T53" s="15"/>
      <c r="U53" s="15"/>
      <c r="V53" s="15"/>
      <c r="W53" s="58">
        <v>4</v>
      </c>
      <c r="X53" s="84" t="s">
        <v>67</v>
      </c>
      <c r="Y53" s="15"/>
    </row>
    <row r="54" spans="8:25" ht="27" customHeight="1">
      <c r="H54" s="15"/>
      <c r="I54" s="15"/>
      <c r="J54" s="15"/>
      <c r="K54" s="15"/>
      <c r="L54" s="15"/>
      <c r="M54" s="15"/>
      <c r="N54" s="15"/>
      <c r="O54" s="15"/>
      <c r="P54" s="58">
        <v>5</v>
      </c>
      <c r="Q54" s="84" t="s">
        <v>103</v>
      </c>
      <c r="R54" s="39"/>
      <c r="S54" s="15"/>
      <c r="T54" s="15"/>
      <c r="U54" s="15"/>
      <c r="V54" s="15"/>
      <c r="W54" s="58">
        <v>5</v>
      </c>
      <c r="X54" s="84" t="s">
        <v>103</v>
      </c>
      <c r="Y54" s="15"/>
    </row>
    <row r="55" spans="8:25" ht="13">
      <c r="H55" s="15"/>
      <c r="I55" s="15"/>
      <c r="J55" s="15"/>
      <c r="K55" s="15"/>
      <c r="L55" s="15"/>
      <c r="M55" s="15"/>
      <c r="N55" s="15"/>
      <c r="O55" s="15"/>
      <c r="P55" s="58">
        <v>6</v>
      </c>
      <c r="Q55" s="84" t="s">
        <v>20</v>
      </c>
      <c r="R55" s="39"/>
      <c r="S55" s="15"/>
      <c r="T55" s="15"/>
      <c r="U55" s="15"/>
      <c r="V55" s="15"/>
      <c r="W55" s="58">
        <v>6</v>
      </c>
      <c r="X55" s="84" t="s">
        <v>20</v>
      </c>
      <c r="Y55" s="15"/>
    </row>
    <row r="56" spans="12:12" ht="13">
      <c r="L56" s="27"/>
    </row>
    <row r="57" spans="12:12" ht="13">
      <c r="L57" s="27"/>
    </row>
    <row r="58" spans="12:12" ht="13">
      <c r="L58" s="27"/>
    </row>
    <row r="59" spans="1:12" ht="13">
      <c r="A59" s="27">
        <f>'ראשי-פרטים כלליים וריכוז הוצאות'!C117</f>
        <v>7</v>
      </c>
      <c r="L59" s="27"/>
    </row>
    <row r="60" spans="2:2" ht="13">
      <c r="B60" s="459" t="s">
        <v>228</v>
      </c>
    </row>
    <row r="61" spans="1:1" ht="14">
      <c r="A61" s="458" t="s">
        <v>227</v>
      </c>
    </row>
    <row r="68" spans="1:1" ht="13">
      <c r="A68" s="469">
        <f>+'ראשי-פרטים כלליים וריכוז הוצאות'!C117</f>
        <v>7</v>
      </c>
    </row>
    <row r="69" spans="1:1" ht="13" thickBot="1">
      <c r="A69">
        <f>VLOOKUP(+'ראשי-פרטים כלליים וריכוז הוצאות'!C117,'ראשי-פרטים כלליים וריכוז הוצאות'!$F$116:$L$128,5,0)</f>
        <v>1</v>
      </c>
    </row>
  </sheetData>
  <sheetProtection algorithmName="SHA-512" hashValue="APpAxIfxPFW7wIKNmYszpIhfxGUTDlney1NMTEL4ntcAyzXbBEjqJJ+kV0FEEuoerIpqh57EkJH0YoB+avuKsA==" saltValue="XK7BcNeCHeK1+MnWXxG6VA==" spinCount="100000" sheet="1" objects="1" scenarios="1"/>
  <customSheetViews>
    <customSheetView guid="{0c0a7354-1e68-4af0-8238-6cb67405e9aa}" topLeftCell="A1">
      <selection pane="topLeft" activeCell="F9" sqref="F9"/>
      <pageMargins left="0.75" right="0.75" top="1" bottom="1" header="0.5" footer="0.5"/>
      <pageSetup orientation="portrait"/>
      <headerFooter alignWithMargins="0"/>
    </customSheetView>
  </customSheetViews>
  <mergeCells count="10">
    <mergeCell ref="A48:B48"/>
    <mergeCell ref="A1:C1"/>
    <mergeCell ref="O1:P1"/>
    <mergeCell ref="L1:N1"/>
    <mergeCell ref="V1:W1"/>
    <mergeCell ref="P48:Q48"/>
    <mergeCell ref="W48:X48"/>
    <mergeCell ref="S1:U1"/>
    <mergeCell ref="D1:F1"/>
    <mergeCell ref="I1:K1"/>
  </mergeCells>
  <conditionalFormatting sqref="L3:M42">
    <cfRule type="cellIs" priority="6" dxfId="2" operator="notEqual" stopIfTrue="1">
      <formula>F3</formula>
    </cfRule>
  </conditionalFormatting>
  <conditionalFormatting sqref="S3:T42">
    <cfRule type="cellIs" priority="7" dxfId="2" operator="notEqual" stopIfTrue="1">
      <formula>L3</formula>
    </cfRule>
  </conditionalFormatting>
  <conditionalFormatting sqref="O3:O42">
    <cfRule type="cellIs" priority="8" dxfId="3" operator="notEqual" stopIfTrue="1">
      <formula>K3</formula>
    </cfRule>
  </conditionalFormatting>
  <conditionalFormatting sqref="U3:U42 N3:N42">
    <cfRule type="cellIs" priority="9" dxfId="2" operator="notEqual" stopIfTrue="1">
      <formula>1-$Q$1</formula>
    </cfRule>
  </conditionalFormatting>
  <conditionalFormatting sqref="D3:D42">
    <cfRule type="expression" priority="4" dxfId="35">
      <formula>$D$44&gt;5</formula>
    </cfRule>
  </conditionalFormatting>
  <conditionalFormatting sqref="G3:G42">
    <cfRule type="expression" priority="3" dxfId="35" stopIfTrue="1">
      <formula>Z3=1</formula>
    </cfRule>
  </conditionalFormatting>
  <conditionalFormatting sqref="A68:A69">
    <cfRule type="expression" priority="2" dxfId="8" stopIfTrue="1">
      <formula>OR($A$68=1,$A$68=3,$A$68=5,$A$68=6)</formula>
    </cfRule>
  </conditionalFormatting>
  <conditionalFormatting sqref="A1:XFD1048576">
    <cfRule type="expression" priority="1" dxfId="0">
      <formula>$A$69 = 0</formula>
    </cfRule>
  </conditionalFormatting>
  <dataValidations count="6">
    <dataValidation type="decimal" allowBlank="1" showInputMessage="1" showErrorMessage="1" promptTitle="תא מחושב בנוסחה" prompt="אין להקליד נתונים בעמודה זו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_x000a_" sqref="O3:O42">
      <formula1>L3*M3*N3</formula1>
      <formula2>L3*M3*N3</formula2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errorTitle="בודק מקצועי: נא בחר קוד נימוק" error="במידה והינך מעוניין בנימוק אחר, הקש חמש או השאר התא ריק וכתוב את המלל בתא שמשמאל" sqref="W3:W42 P3:P42">
      <formula1>$P$50:$P$55</formula1>
    </dataValidation>
    <dataValidation type="list" allowBlank="1" showErrorMessage="1" promptTitle=" נא להקיש קוד עלות:" prompt="הצעת מחיר._x000a_חוזה._x000a_מחירון.   _x000a_ אמדן" error="הצעת מחיר, _x000a_חוזה, _x000a_מחירון, _x000a_אמדן." sqref="H3:H42">
      <formula1>$B$50:$B$53</formula1>
    </dataValidation>
    <dataValidation type="whole" operator="greaterThan" allowBlank="1" showInputMessage="1" showErrorMessage="1" sqref="F3:F42">
      <formula1>0</formula1>
    </dataValidation>
    <dataValidation type="list" allowBlank="1" showInputMessage="1" showErrorMessage="1" sqref="D3:D42">
      <formula1>$A$45:$A$46</formula1>
    </dataValidation>
    <dataValidation type="custom" operator="greaterThan" allowBlank="1" showInputMessage="1" showErrorMessage="1" promptTitle="כמות במקרה של &quot;פטנט&quot;" prompt="יש להקיש 1" errorTitle="פטנט" error="במקרה של פטנט יש להקיש 1" sqref="G3:G42">
      <formula1>OR(AND(D3="פטנט",G3=1),AND(D3&lt;&gt;"פטנט",G3&gt;=0))</formula1>
    </dataValidation>
  </dataValidations>
  <printOptions horizontalCentered="1" verticalCentered="1"/>
  <pageMargins left="0.275590551181102" right="0.236220472440945" top="0.511811023622047" bottom="0.551181102362205" header="0.511811023622047" footer="0.393700787401575"/>
  <pageSetup horizontalDpi="300" verticalDpi="300" orientation="portrait" paperSize="9" scale="27" r:id="rId3"/>
  <headerFooter alignWithMargins="0">
    <oddFooter>&amp;Cעמוד &amp;P מתוך &amp;N</oddFooter>
  </headerFooter>
  <ignoredErrors>
    <ignoredError sqref="G5:G42" unlockedFormula="1"/>
  </ignoredError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5">
    <tabColor indexed="42"/>
    <pageSetUpPr fitToPage="1"/>
  </sheetPr>
  <dimension ref="A1:X69"/>
  <sheetViews>
    <sheetView showGridLines="0" rightToLeft="1" zoomScale="90" zoomScaleNormal="90" workbookViewId="0" topLeftCell="A1">
      <pane xSplit="1" ySplit="2" topLeftCell="B3" activePane="bottomRight" state="frozen"/>
      <selection pane="topLeft" activeCell="A1" sqref="A1"/>
      <selection pane="bottomLeft" activeCell="A3" sqref="A3"/>
      <selection pane="topRight" activeCell="B1" sqref="B1"/>
      <selection pane="bottomRight" activeCell="C3" sqref="C3"/>
    </sheetView>
  </sheetViews>
  <sheetFormatPr defaultColWidth="9.18428571428571" defaultRowHeight="13.5" outlineLevelCol="1"/>
  <cols>
    <col min="1" max="1" width="5" style="15" bestFit="1" customWidth="1"/>
    <col min="2" max="3" width="16" style="15" customWidth="1"/>
    <col min="4" max="4" width="10.4285714285714" style="15" customWidth="1"/>
    <col min="5" max="5" width="11.2857142857143" style="15" customWidth="1"/>
    <col min="6" max="6" width="10.8571428571429" style="15" customWidth="1"/>
    <col min="7" max="7" width="11.2857142857143" style="15" customWidth="1"/>
    <col min="8" max="8" width="12.5714285714286" style="15" customWidth="1"/>
    <col min="9" max="9" width="12.8571428571429" style="15" customWidth="1"/>
    <col min="10" max="10" width="13.2857142857143" style="15" customWidth="1"/>
    <col min="11" max="11" width="13" style="15" hidden="1" customWidth="1" outlineLevel="1"/>
    <col min="12" max="12" width="13.1428571428571" style="15" hidden="1" customWidth="1" outlineLevel="1"/>
    <col min="13" max="13" width="17.1428571428571" style="15" hidden="1" customWidth="1" outlineLevel="1"/>
    <col min="14" max="14" width="19.4285714285714" style="15" hidden="1" customWidth="1" outlineLevel="1"/>
    <col min="15" max="15" width="14.1428571428571" style="15" hidden="1" customWidth="1" outlineLevel="1"/>
    <col min="16" max="16" width="24.4285714285714" style="15" hidden="1" customWidth="1" outlineLevel="1"/>
    <col min="17" max="17" width="7.57142857142857" style="15" customWidth="1" collapsed="1"/>
    <col min="18" max="20" width="9.14285714285714" style="15" hidden="1" customWidth="1" outlineLevel="1"/>
    <col min="21" max="21" width="20.4285714285714" style="15" hidden="1" customWidth="1" outlineLevel="1"/>
    <col min="22" max="22" width="14.5714285714286" style="15" hidden="1" customWidth="1" outlineLevel="1"/>
    <col min="23" max="23" width="22" style="15" hidden="1" customWidth="1" outlineLevel="1"/>
    <col min="24" max="24" width="7.85714285714286" style="15" customWidth="1" collapsed="1"/>
    <col min="25" max="16384" width="9.14285714285714" style="15"/>
  </cols>
  <sheetData>
    <row r="1" spans="1:24" s="66" customFormat="1" ht="25.5" customHeight="1" thickBot="1">
      <c r="A1" s="603" t="s">
        <v>33</v>
      </c>
      <c r="B1" s="604"/>
      <c r="C1" s="293" t="s">
        <v>90</v>
      </c>
      <c r="D1" s="165">
        <f>DATEDIF('ראשי-פרטים כלליים וריכוז הוצאות'!$B$12,'ראשי-פרטים כלליים וריכוז הוצאות'!$C$12+1,"m")</f>
        <v>12</v>
      </c>
      <c r="E1" s="163" t="s">
        <v>25</v>
      </c>
      <c r="F1" s="309">
        <f>'ראשי-פרטים כלליים וריכוז הוצאות'!B12</f>
        <v>43374</v>
      </c>
      <c r="G1" s="163" t="s">
        <v>26</v>
      </c>
      <c r="H1" s="309">
        <f>'ראשי-פרטים כלליים וריכוז הוצאות'!C12</f>
        <v>43738</v>
      </c>
      <c r="I1" s="164" t="s">
        <v>32</v>
      </c>
      <c r="J1" s="296">
        <f>'ראשי-פרטים כלליים וריכוז הוצאות'!F5</f>
        <v>43403</v>
      </c>
      <c r="K1" s="606" t="s">
        <v>110</v>
      </c>
      <c r="L1" s="606"/>
      <c r="M1" s="606"/>
      <c r="N1" s="606"/>
      <c r="O1" s="606"/>
      <c r="P1" s="607"/>
      <c r="Q1" s="563" t="s">
        <v>72</v>
      </c>
      <c r="R1" s="608" t="s">
        <v>110</v>
      </c>
      <c r="S1" s="609"/>
      <c r="T1" s="609"/>
      <c r="U1" s="609"/>
      <c r="V1" s="609"/>
      <c r="W1" s="610"/>
      <c r="X1" s="553" t="s">
        <v>232</v>
      </c>
    </row>
    <row r="2" spans="1:24" s="36" customFormat="1" ht="51" customHeight="1">
      <c r="A2" s="161" t="s">
        <v>5</v>
      </c>
      <c r="B2" s="35" t="s">
        <v>79</v>
      </c>
      <c r="C2" s="35" t="s">
        <v>82</v>
      </c>
      <c r="D2" s="161" t="s">
        <v>177</v>
      </c>
      <c r="E2" s="35" t="s">
        <v>43</v>
      </c>
      <c r="F2" s="89" t="s">
        <v>83</v>
      </c>
      <c r="G2" s="162" t="s">
        <v>38</v>
      </c>
      <c r="H2" s="140" t="s">
        <v>80</v>
      </c>
      <c r="I2" s="295" t="s">
        <v>81</v>
      </c>
      <c r="J2" s="297" t="s">
        <v>100</v>
      </c>
      <c r="K2" s="150" t="s">
        <v>159</v>
      </c>
      <c r="L2" s="134" t="s">
        <v>160</v>
      </c>
      <c r="M2" s="68" t="s">
        <v>161</v>
      </c>
      <c r="N2" s="68" t="s">
        <v>162</v>
      </c>
      <c r="O2" s="68" t="s">
        <v>157</v>
      </c>
      <c r="P2" s="116" t="s">
        <v>24</v>
      </c>
      <c r="Q2" s="564"/>
      <c r="R2" s="154" t="s">
        <v>92</v>
      </c>
      <c r="S2" s="135" t="s">
        <v>93</v>
      </c>
      <c r="T2" s="110" t="s">
        <v>91</v>
      </c>
      <c r="U2" s="110" t="s">
        <v>48</v>
      </c>
      <c r="V2" s="110" t="s">
        <v>98</v>
      </c>
      <c r="W2" s="117" t="s">
        <v>24</v>
      </c>
      <c r="X2" s="554"/>
    </row>
    <row r="3" spans="1:24" s="22" customFormat="1" ht="24" customHeight="1">
      <c r="A3" s="319">
        <v>1</v>
      </c>
      <c r="B3" s="313" t="s">
        <v>312</v>
      </c>
      <c r="C3" s="313" t="s">
        <v>313</v>
      </c>
      <c r="D3" s="323">
        <v>43388</v>
      </c>
      <c r="E3" s="324">
        <v>1</v>
      </c>
      <c r="F3" s="325">
        <v>6</v>
      </c>
      <c r="G3" s="326">
        <v>10000</v>
      </c>
      <c r="H3" s="327">
        <f>MAX(IF((COUNTA(D3,E3,F3,G3)=4),MIN(MIN(IF($A$65="כן",0.33333,0.33333),1-I3)*(G3*(F3/12)*E3),(E3-I3)*G3),0),0)</f>
        <v>1666.65</v>
      </c>
      <c r="I3" s="328"/>
      <c r="J3" s="316"/>
      <c r="K3" s="151">
        <f>E3</f>
        <v>1</v>
      </c>
      <c r="L3" s="65">
        <f t="shared" si="0" ref="L3:L52">F3</f>
        <v>6</v>
      </c>
      <c r="M3" s="179">
        <f>G3</f>
        <v>10000</v>
      </c>
      <c r="N3" s="142">
        <f>IF((COUNTA(D3,E3,F3,G3)=4),MIN(IF($A$65="כן",0.3333,0.33333),1-I3)*M3*L3/12,0)*K3</f>
        <v>1666.6500000000003</v>
      </c>
      <c r="O3" s="92"/>
      <c r="P3" s="141"/>
      <c r="Q3" s="122"/>
      <c r="R3" s="152">
        <f t="shared" si="1" ref="R3:R52">K3</f>
        <v>1</v>
      </c>
      <c r="S3" s="65">
        <f>L3</f>
        <v>6</v>
      </c>
      <c r="T3" s="64">
        <f>M3</f>
        <v>10000</v>
      </c>
      <c r="U3" s="144">
        <f>IF((COUNTA(D3,E3,F3,G3)=4),MIN(IF($A$65="כן",0.3333,0.33333),1-I3)*T3*S3/12,0)*R3</f>
        <v>1666.6500000000003</v>
      </c>
      <c r="V3" s="92"/>
      <c r="W3" s="141" t="str">
        <f>IF(V3&gt;0,(VLOOKUP(V3,$V$60:$W$64,2,0)),"")</f>
        <v/>
      </c>
      <c r="X3" s="126"/>
    </row>
    <row r="4" spans="1:24" s="22" customFormat="1" ht="24" customHeight="1">
      <c r="A4" s="319">
        <v>2</v>
      </c>
      <c r="B4" s="313" t="s">
        <v>314</v>
      </c>
      <c r="C4" s="313" t="s">
        <v>352</v>
      </c>
      <c r="D4" s="323">
        <v>43388</v>
      </c>
      <c r="E4" s="324">
        <v>1</v>
      </c>
      <c r="F4" s="325">
        <v>6</v>
      </c>
      <c r="G4" s="326">
        <v>6000</v>
      </c>
      <c r="H4" s="327">
        <f t="shared" si="2" ref="H4:H52">MAX(IF((COUNTA(D4,E4,F4,G4)=4),MIN(MIN(IF($A$65="כן",0.33333,0.33333),1-I4)*(G4*(F4/12)*E4),(E4-I4)*G4),0),0)</f>
        <v>999.99</v>
      </c>
      <c r="I4" s="328"/>
      <c r="J4" s="316"/>
      <c r="K4" s="151">
        <f t="shared" si="3" ref="K4:K52">E4</f>
        <v>1</v>
      </c>
      <c r="L4" s="65">
        <f t="shared" si="0"/>
        <v>6</v>
      </c>
      <c r="M4" s="179">
        <f t="shared" si="4" ref="M4:M52">G4</f>
        <v>6000</v>
      </c>
      <c r="N4" s="142">
        <f t="shared" si="5" ref="N4:N52">IF((COUNTA(D4,E4,F4,G4)=4),MIN(IF($A$65="כן",0.3333,0.33333),1-I4)*M4*L4/12,0)*K4</f>
        <v>999.99000000000012</v>
      </c>
      <c r="O4" s="92"/>
      <c r="P4" s="141" t="str">
        <f t="shared" si="6" ref="P4:P52">IF(O4&gt;0,(VLOOKUP(O4,$O$60:$P$64,2,0)),"")</f>
        <v/>
      </c>
      <c r="Q4" s="122"/>
      <c r="R4" s="152">
        <f t="shared" si="1"/>
        <v>1</v>
      </c>
      <c r="S4" s="65">
        <f t="shared" si="7" ref="S4:S52">L4</f>
        <v>6</v>
      </c>
      <c r="T4" s="64">
        <f t="shared" si="8" ref="T4:T52">M4</f>
        <v>6000</v>
      </c>
      <c r="U4" s="144">
        <f t="shared" si="9" ref="U4:U52">IF((COUNTA(D4,E4,F4,G4)=4),MIN(IF($A$65="כן",0.3333,0.33333),1-I4)*T4*S4/12,0)*R4</f>
        <v>999.99000000000012</v>
      </c>
      <c r="V4" s="92"/>
      <c r="W4" s="141" t="str">
        <f t="shared" si="10" ref="W4:W52">IF(V4&gt;0,(VLOOKUP(V4,$V$60:$W$64,2,0)),"")</f>
        <v/>
      </c>
      <c r="X4" s="126"/>
    </row>
    <row r="5" spans="1:24" s="22" customFormat="1" ht="24" customHeight="1">
      <c r="A5" s="319">
        <v>3</v>
      </c>
      <c r="B5" s="313" t="s">
        <v>315</v>
      </c>
      <c r="C5" s="313" t="s">
        <v>316</v>
      </c>
      <c r="D5" s="323">
        <v>43388</v>
      </c>
      <c r="E5" s="324">
        <v>1</v>
      </c>
      <c r="F5" s="325">
        <v>8</v>
      </c>
      <c r="G5" s="326">
        <v>20000</v>
      </c>
      <c r="H5" s="327">
        <f t="shared" si="2"/>
        <v>4444.3999999999996</v>
      </c>
      <c r="I5" s="328"/>
      <c r="J5" s="316"/>
      <c r="K5" s="151">
        <f t="shared" si="3"/>
        <v>1</v>
      </c>
      <c r="L5" s="65">
        <f t="shared" si="0"/>
        <v>8</v>
      </c>
      <c r="M5" s="179">
        <f t="shared" si="4"/>
        <v>20000</v>
      </c>
      <c r="N5" s="142">
        <f t="shared" si="5"/>
        <v>4444.4000000000005</v>
      </c>
      <c r="O5" s="92"/>
      <c r="P5" s="141" t="str">
        <f t="shared" si="6"/>
        <v/>
      </c>
      <c r="Q5" s="122"/>
      <c r="R5" s="152">
        <f t="shared" si="1"/>
        <v>1</v>
      </c>
      <c r="S5" s="65">
        <f t="shared" si="7"/>
        <v>8</v>
      </c>
      <c r="T5" s="64">
        <f t="shared" si="8"/>
        <v>20000</v>
      </c>
      <c r="U5" s="144">
        <f t="shared" si="9"/>
        <v>4444.4000000000005</v>
      </c>
      <c r="V5" s="92"/>
      <c r="W5" s="141" t="str">
        <f t="shared" si="10"/>
        <v/>
      </c>
      <c r="X5" s="126"/>
    </row>
    <row r="6" spans="1:24" s="22" customFormat="1" ht="24" customHeight="1">
      <c r="A6" s="319">
        <v>4</v>
      </c>
      <c r="B6" s="313" t="s">
        <v>317</v>
      </c>
      <c r="C6" s="313" t="s">
        <v>318</v>
      </c>
      <c r="D6" s="323">
        <v>43388</v>
      </c>
      <c r="E6" s="324">
        <v>1</v>
      </c>
      <c r="F6" s="325">
        <v>8</v>
      </c>
      <c r="G6" s="326">
        <v>4000</v>
      </c>
      <c r="H6" s="327">
        <f t="shared" si="2"/>
        <v>888.88</v>
      </c>
      <c r="I6" s="328"/>
      <c r="J6" s="316"/>
      <c r="K6" s="151">
        <f t="shared" si="3"/>
        <v>1</v>
      </c>
      <c r="L6" s="65">
        <f t="shared" si="0"/>
        <v>8</v>
      </c>
      <c r="M6" s="179">
        <f t="shared" si="4"/>
        <v>4000</v>
      </c>
      <c r="N6" s="142">
        <f t="shared" si="5"/>
        <v>888.88000000000011</v>
      </c>
      <c r="O6" s="92"/>
      <c r="P6" s="141" t="str">
        <f t="shared" si="6"/>
        <v/>
      </c>
      <c r="Q6" s="122"/>
      <c r="R6" s="152">
        <f t="shared" si="1"/>
        <v>1</v>
      </c>
      <c r="S6" s="65">
        <f t="shared" si="7"/>
        <v>8</v>
      </c>
      <c r="T6" s="64">
        <f t="shared" si="8"/>
        <v>4000</v>
      </c>
      <c r="U6" s="144">
        <f t="shared" si="9"/>
        <v>888.88000000000011</v>
      </c>
      <c r="V6" s="92"/>
      <c r="W6" s="141" t="str">
        <f t="shared" si="10"/>
        <v/>
      </c>
      <c r="X6" s="126"/>
    </row>
    <row r="7" spans="1:24" s="22" customFormat="1" ht="24" customHeight="1">
      <c r="A7" s="319">
        <v>5</v>
      </c>
      <c r="B7" s="313" t="s">
        <v>319</v>
      </c>
      <c r="C7" s="313" t="s">
        <v>320</v>
      </c>
      <c r="D7" s="323">
        <v>43388</v>
      </c>
      <c r="E7" s="324">
        <v>0.80</v>
      </c>
      <c r="F7" s="325">
        <v>10</v>
      </c>
      <c r="G7" s="326">
        <v>5000</v>
      </c>
      <c r="H7" s="327">
        <f t="shared" si="2"/>
        <v>1111.1000000000004</v>
      </c>
      <c r="I7" s="328"/>
      <c r="J7" s="316"/>
      <c r="K7" s="151">
        <f t="shared" si="3"/>
        <v>0.80</v>
      </c>
      <c r="L7" s="65">
        <f t="shared" si="0"/>
        <v>10</v>
      </c>
      <c r="M7" s="179">
        <f t="shared" si="4"/>
        <v>5000</v>
      </c>
      <c r="N7" s="142">
        <f t="shared" si="5"/>
        <v>1111.1000000000001</v>
      </c>
      <c r="O7" s="92"/>
      <c r="P7" s="141" t="str">
        <f t="shared" si="6"/>
        <v/>
      </c>
      <c r="Q7" s="122"/>
      <c r="R7" s="152">
        <f t="shared" si="1"/>
        <v>0.80</v>
      </c>
      <c r="S7" s="65">
        <f t="shared" si="7"/>
        <v>10</v>
      </c>
      <c r="T7" s="64">
        <f t="shared" si="8"/>
        <v>5000</v>
      </c>
      <c r="U7" s="144">
        <f t="shared" si="9"/>
        <v>1111.1000000000001</v>
      </c>
      <c r="V7" s="92"/>
      <c r="W7" s="141" t="str">
        <f t="shared" si="10"/>
        <v/>
      </c>
      <c r="X7" s="126"/>
    </row>
    <row r="8" spans="1:24" s="22" customFormat="1" ht="24" customHeight="1">
      <c r="A8" s="319">
        <v>6</v>
      </c>
      <c r="B8" s="313"/>
      <c r="C8" s="313"/>
      <c r="D8" s="323"/>
      <c r="E8" s="324"/>
      <c r="F8" s="325"/>
      <c r="G8" s="326"/>
      <c r="H8" s="327">
        <f t="shared" si="2"/>
        <v>0</v>
      </c>
      <c r="I8" s="328"/>
      <c r="J8" s="316"/>
      <c r="K8" s="151">
        <f t="shared" si="3"/>
        <v>0</v>
      </c>
      <c r="L8" s="65">
        <f t="shared" si="0"/>
        <v>0</v>
      </c>
      <c r="M8" s="179">
        <f t="shared" si="4"/>
        <v>0</v>
      </c>
      <c r="N8" s="142">
        <f t="shared" si="5"/>
        <v>0</v>
      </c>
      <c r="O8" s="92"/>
      <c r="P8" s="141" t="str">
        <f t="shared" si="6"/>
        <v/>
      </c>
      <c r="Q8" s="122"/>
      <c r="R8" s="152">
        <f t="shared" si="1"/>
        <v>0</v>
      </c>
      <c r="S8" s="65">
        <f t="shared" si="7"/>
        <v>0</v>
      </c>
      <c r="T8" s="64">
        <f t="shared" si="8"/>
        <v>0</v>
      </c>
      <c r="U8" s="144">
        <f t="shared" si="9"/>
        <v>0</v>
      </c>
      <c r="V8" s="92"/>
      <c r="W8" s="141" t="str">
        <f t="shared" si="10"/>
        <v/>
      </c>
      <c r="X8" s="126"/>
    </row>
    <row r="9" spans="1:24" s="22" customFormat="1" ht="24" customHeight="1">
      <c r="A9" s="319">
        <v>7</v>
      </c>
      <c r="B9" s="313"/>
      <c r="C9" s="313"/>
      <c r="D9" s="323"/>
      <c r="E9" s="324"/>
      <c r="F9" s="325"/>
      <c r="G9" s="326"/>
      <c r="H9" s="327">
        <f t="shared" si="2"/>
        <v>0</v>
      </c>
      <c r="I9" s="328"/>
      <c r="J9" s="316"/>
      <c r="K9" s="151">
        <f t="shared" si="3"/>
        <v>0</v>
      </c>
      <c r="L9" s="65">
        <f t="shared" si="0"/>
        <v>0</v>
      </c>
      <c r="M9" s="179">
        <f t="shared" si="4"/>
        <v>0</v>
      </c>
      <c r="N9" s="142">
        <f t="shared" si="5"/>
        <v>0</v>
      </c>
      <c r="O9" s="92"/>
      <c r="P9" s="141" t="str">
        <f t="shared" si="6"/>
        <v/>
      </c>
      <c r="Q9" s="122"/>
      <c r="R9" s="152">
        <f t="shared" si="1"/>
        <v>0</v>
      </c>
      <c r="S9" s="65">
        <f t="shared" si="7"/>
        <v>0</v>
      </c>
      <c r="T9" s="64">
        <f t="shared" si="8"/>
        <v>0</v>
      </c>
      <c r="U9" s="144">
        <f t="shared" si="9"/>
        <v>0</v>
      </c>
      <c r="V9" s="92"/>
      <c r="W9" s="141" t="str">
        <f t="shared" si="10"/>
        <v/>
      </c>
      <c r="X9" s="126"/>
    </row>
    <row r="10" spans="1:24" s="22" customFormat="1" ht="24" customHeight="1">
      <c r="A10" s="319">
        <v>8</v>
      </c>
      <c r="B10" s="313"/>
      <c r="C10" s="313"/>
      <c r="D10" s="323"/>
      <c r="E10" s="324"/>
      <c r="F10" s="325"/>
      <c r="G10" s="326"/>
      <c r="H10" s="327">
        <f t="shared" si="2"/>
        <v>0</v>
      </c>
      <c r="I10" s="328"/>
      <c r="J10" s="316"/>
      <c r="K10" s="151">
        <f t="shared" si="3"/>
        <v>0</v>
      </c>
      <c r="L10" s="65">
        <f t="shared" si="0"/>
        <v>0</v>
      </c>
      <c r="M10" s="179">
        <f t="shared" si="4"/>
        <v>0</v>
      </c>
      <c r="N10" s="142">
        <f t="shared" si="5"/>
        <v>0</v>
      </c>
      <c r="O10" s="92"/>
      <c r="P10" s="141" t="str">
        <f t="shared" si="6"/>
        <v/>
      </c>
      <c r="Q10" s="122"/>
      <c r="R10" s="152">
        <f t="shared" si="1"/>
        <v>0</v>
      </c>
      <c r="S10" s="65">
        <f t="shared" si="7"/>
        <v>0</v>
      </c>
      <c r="T10" s="64">
        <f t="shared" si="8"/>
        <v>0</v>
      </c>
      <c r="U10" s="144">
        <f t="shared" si="9"/>
        <v>0</v>
      </c>
      <c r="V10" s="92"/>
      <c r="W10" s="141" t="str">
        <f t="shared" si="10"/>
        <v/>
      </c>
      <c r="X10" s="126"/>
    </row>
    <row r="11" spans="1:24" s="22" customFormat="1" ht="24" customHeight="1">
      <c r="A11" s="319">
        <v>9</v>
      </c>
      <c r="B11" s="313"/>
      <c r="C11" s="313"/>
      <c r="D11" s="323"/>
      <c r="E11" s="324"/>
      <c r="F11" s="329"/>
      <c r="G11" s="326"/>
      <c r="H11" s="327">
        <f t="shared" si="2"/>
        <v>0</v>
      </c>
      <c r="I11" s="328"/>
      <c r="J11" s="316"/>
      <c r="K11" s="151">
        <f t="shared" si="3"/>
        <v>0</v>
      </c>
      <c r="L11" s="65">
        <f t="shared" si="0"/>
        <v>0</v>
      </c>
      <c r="M11" s="179">
        <f t="shared" si="4"/>
        <v>0</v>
      </c>
      <c r="N11" s="142">
        <f t="shared" si="5"/>
        <v>0</v>
      </c>
      <c r="O11" s="92"/>
      <c r="P11" s="141" t="str">
        <f t="shared" si="6"/>
        <v/>
      </c>
      <c r="Q11" s="122"/>
      <c r="R11" s="152">
        <f t="shared" si="1"/>
        <v>0</v>
      </c>
      <c r="S11" s="65">
        <f t="shared" si="7"/>
        <v>0</v>
      </c>
      <c r="T11" s="64">
        <f t="shared" si="8"/>
        <v>0</v>
      </c>
      <c r="U11" s="144">
        <f t="shared" si="9"/>
        <v>0</v>
      </c>
      <c r="V11" s="92"/>
      <c r="W11" s="141" t="str">
        <f t="shared" si="10"/>
        <v/>
      </c>
      <c r="X11" s="126"/>
    </row>
    <row r="12" spans="1:24" s="22" customFormat="1" ht="24" customHeight="1">
      <c r="A12" s="319">
        <v>10</v>
      </c>
      <c r="B12" s="313"/>
      <c r="C12" s="313"/>
      <c r="D12" s="323"/>
      <c r="E12" s="324"/>
      <c r="F12" s="325"/>
      <c r="G12" s="326"/>
      <c r="H12" s="327">
        <f t="shared" si="2"/>
        <v>0</v>
      </c>
      <c r="I12" s="328"/>
      <c r="J12" s="316"/>
      <c r="K12" s="151">
        <f t="shared" si="3"/>
        <v>0</v>
      </c>
      <c r="L12" s="65">
        <f t="shared" si="0"/>
        <v>0</v>
      </c>
      <c r="M12" s="179">
        <f t="shared" si="4"/>
        <v>0</v>
      </c>
      <c r="N12" s="142">
        <f t="shared" si="5"/>
        <v>0</v>
      </c>
      <c r="O12" s="92"/>
      <c r="P12" s="141" t="str">
        <f t="shared" si="6"/>
        <v/>
      </c>
      <c r="Q12" s="122"/>
      <c r="R12" s="152">
        <f t="shared" si="1"/>
        <v>0</v>
      </c>
      <c r="S12" s="65">
        <f t="shared" si="7"/>
        <v>0</v>
      </c>
      <c r="T12" s="64">
        <f t="shared" si="8"/>
        <v>0</v>
      </c>
      <c r="U12" s="144">
        <f t="shared" si="9"/>
        <v>0</v>
      </c>
      <c r="V12" s="92"/>
      <c r="W12" s="141" t="str">
        <f t="shared" si="10"/>
        <v/>
      </c>
      <c r="X12" s="126"/>
    </row>
    <row r="13" spans="1:24" s="22" customFormat="1" ht="24" customHeight="1">
      <c r="A13" s="319">
        <v>11</v>
      </c>
      <c r="B13" s="313"/>
      <c r="C13" s="313"/>
      <c r="D13" s="323"/>
      <c r="E13" s="324"/>
      <c r="F13" s="325"/>
      <c r="G13" s="326"/>
      <c r="H13" s="327">
        <f t="shared" si="2"/>
        <v>0</v>
      </c>
      <c r="I13" s="328"/>
      <c r="J13" s="316"/>
      <c r="K13" s="151">
        <f t="shared" si="3"/>
        <v>0</v>
      </c>
      <c r="L13" s="65">
        <f t="shared" si="0"/>
        <v>0</v>
      </c>
      <c r="M13" s="179">
        <f t="shared" si="4"/>
        <v>0</v>
      </c>
      <c r="N13" s="142">
        <f t="shared" si="5"/>
        <v>0</v>
      </c>
      <c r="O13" s="92"/>
      <c r="P13" s="141" t="str">
        <f t="shared" si="6"/>
        <v/>
      </c>
      <c r="Q13" s="122"/>
      <c r="R13" s="152">
        <f t="shared" si="1"/>
        <v>0</v>
      </c>
      <c r="S13" s="65">
        <f t="shared" si="7"/>
        <v>0</v>
      </c>
      <c r="T13" s="64">
        <f t="shared" si="8"/>
        <v>0</v>
      </c>
      <c r="U13" s="144">
        <f t="shared" si="9"/>
        <v>0</v>
      </c>
      <c r="V13" s="92"/>
      <c r="W13" s="141" t="str">
        <f t="shared" si="10"/>
        <v/>
      </c>
      <c r="X13" s="126"/>
    </row>
    <row r="14" spans="1:24" s="22" customFormat="1" ht="24" customHeight="1">
      <c r="A14" s="319">
        <v>12</v>
      </c>
      <c r="B14" s="313"/>
      <c r="C14" s="313"/>
      <c r="D14" s="323"/>
      <c r="E14" s="324"/>
      <c r="F14" s="325"/>
      <c r="G14" s="326"/>
      <c r="H14" s="327">
        <f t="shared" si="2"/>
        <v>0</v>
      </c>
      <c r="I14" s="328"/>
      <c r="J14" s="316"/>
      <c r="K14" s="151">
        <f t="shared" si="3"/>
        <v>0</v>
      </c>
      <c r="L14" s="65">
        <f t="shared" si="0"/>
        <v>0</v>
      </c>
      <c r="M14" s="179">
        <f t="shared" si="4"/>
        <v>0</v>
      </c>
      <c r="N14" s="142">
        <f t="shared" si="5"/>
        <v>0</v>
      </c>
      <c r="O14" s="92"/>
      <c r="P14" s="141" t="str">
        <f t="shared" si="6"/>
        <v/>
      </c>
      <c r="Q14" s="122"/>
      <c r="R14" s="152">
        <f t="shared" si="1"/>
        <v>0</v>
      </c>
      <c r="S14" s="65">
        <f t="shared" si="7"/>
        <v>0</v>
      </c>
      <c r="T14" s="64">
        <f t="shared" si="8"/>
        <v>0</v>
      </c>
      <c r="U14" s="144">
        <f t="shared" si="9"/>
        <v>0</v>
      </c>
      <c r="V14" s="92"/>
      <c r="W14" s="141" t="str">
        <f t="shared" si="10"/>
        <v/>
      </c>
      <c r="X14" s="126"/>
    </row>
    <row r="15" spans="1:24" s="22" customFormat="1" ht="24" customHeight="1">
      <c r="A15" s="319">
        <v>13</v>
      </c>
      <c r="B15" s="313"/>
      <c r="C15" s="313"/>
      <c r="D15" s="323"/>
      <c r="E15" s="324"/>
      <c r="F15" s="325"/>
      <c r="G15" s="326"/>
      <c r="H15" s="327">
        <f t="shared" si="2"/>
        <v>0</v>
      </c>
      <c r="I15" s="328"/>
      <c r="J15" s="316"/>
      <c r="K15" s="151">
        <f t="shared" si="3"/>
        <v>0</v>
      </c>
      <c r="L15" s="65">
        <f t="shared" si="0"/>
        <v>0</v>
      </c>
      <c r="M15" s="179">
        <f t="shared" si="4"/>
        <v>0</v>
      </c>
      <c r="N15" s="142">
        <f t="shared" si="5"/>
        <v>0</v>
      </c>
      <c r="O15" s="92"/>
      <c r="P15" s="141" t="str">
        <f t="shared" si="6"/>
        <v/>
      </c>
      <c r="Q15" s="122"/>
      <c r="R15" s="152">
        <f t="shared" si="1"/>
        <v>0</v>
      </c>
      <c r="S15" s="65">
        <f t="shared" si="7"/>
        <v>0</v>
      </c>
      <c r="T15" s="64">
        <f t="shared" si="8"/>
        <v>0</v>
      </c>
      <c r="U15" s="144">
        <f t="shared" si="9"/>
        <v>0</v>
      </c>
      <c r="V15" s="92"/>
      <c r="W15" s="141" t="str">
        <f t="shared" si="10"/>
        <v/>
      </c>
      <c r="X15" s="126"/>
    </row>
    <row r="16" spans="1:24" s="22" customFormat="1" ht="24" customHeight="1">
      <c r="A16" s="319">
        <v>14</v>
      </c>
      <c r="B16" s="313"/>
      <c r="C16" s="313"/>
      <c r="D16" s="323"/>
      <c r="E16" s="324"/>
      <c r="F16" s="325"/>
      <c r="G16" s="326"/>
      <c r="H16" s="327">
        <f t="shared" si="2"/>
        <v>0</v>
      </c>
      <c r="I16" s="328"/>
      <c r="J16" s="316"/>
      <c r="K16" s="151">
        <f t="shared" si="3"/>
        <v>0</v>
      </c>
      <c r="L16" s="65">
        <f t="shared" si="0"/>
        <v>0</v>
      </c>
      <c r="M16" s="179">
        <f t="shared" si="4"/>
        <v>0</v>
      </c>
      <c r="N16" s="142">
        <f t="shared" si="5"/>
        <v>0</v>
      </c>
      <c r="O16" s="92"/>
      <c r="P16" s="141" t="str">
        <f t="shared" si="6"/>
        <v/>
      </c>
      <c r="Q16" s="122"/>
      <c r="R16" s="152">
        <f t="shared" si="1"/>
        <v>0</v>
      </c>
      <c r="S16" s="65">
        <f t="shared" si="7"/>
        <v>0</v>
      </c>
      <c r="T16" s="64">
        <f t="shared" si="8"/>
        <v>0</v>
      </c>
      <c r="U16" s="144">
        <f t="shared" si="9"/>
        <v>0</v>
      </c>
      <c r="V16" s="92"/>
      <c r="W16" s="141" t="str">
        <f t="shared" si="10"/>
        <v/>
      </c>
      <c r="X16" s="126"/>
    </row>
    <row r="17" spans="1:24" s="22" customFormat="1" ht="24" customHeight="1">
      <c r="A17" s="319">
        <v>15</v>
      </c>
      <c r="B17" s="313"/>
      <c r="C17" s="313"/>
      <c r="D17" s="323"/>
      <c r="E17" s="324"/>
      <c r="F17" s="325"/>
      <c r="G17" s="326"/>
      <c r="H17" s="327">
        <f t="shared" si="2"/>
        <v>0</v>
      </c>
      <c r="I17" s="328"/>
      <c r="J17" s="316"/>
      <c r="K17" s="151">
        <f t="shared" si="3"/>
        <v>0</v>
      </c>
      <c r="L17" s="65">
        <f t="shared" si="0"/>
        <v>0</v>
      </c>
      <c r="M17" s="179">
        <f t="shared" si="4"/>
        <v>0</v>
      </c>
      <c r="N17" s="142">
        <f t="shared" si="5"/>
        <v>0</v>
      </c>
      <c r="O17" s="92"/>
      <c r="P17" s="141" t="str">
        <f t="shared" si="6"/>
        <v/>
      </c>
      <c r="Q17" s="122"/>
      <c r="R17" s="152">
        <f t="shared" si="1"/>
        <v>0</v>
      </c>
      <c r="S17" s="65">
        <f t="shared" si="7"/>
        <v>0</v>
      </c>
      <c r="T17" s="64">
        <f t="shared" si="8"/>
        <v>0</v>
      </c>
      <c r="U17" s="144">
        <f t="shared" si="9"/>
        <v>0</v>
      </c>
      <c r="V17" s="92"/>
      <c r="W17" s="141" t="str">
        <f t="shared" si="10"/>
        <v/>
      </c>
      <c r="X17" s="126"/>
    </row>
    <row r="18" spans="1:24" s="22" customFormat="1" ht="24" customHeight="1">
      <c r="A18" s="319">
        <v>16</v>
      </c>
      <c r="B18" s="313"/>
      <c r="C18" s="313"/>
      <c r="D18" s="323"/>
      <c r="E18" s="324"/>
      <c r="F18" s="325"/>
      <c r="G18" s="326"/>
      <c r="H18" s="327">
        <f t="shared" si="2"/>
        <v>0</v>
      </c>
      <c r="I18" s="328"/>
      <c r="J18" s="316"/>
      <c r="K18" s="151">
        <f t="shared" si="3"/>
        <v>0</v>
      </c>
      <c r="L18" s="65">
        <f t="shared" si="0"/>
        <v>0</v>
      </c>
      <c r="M18" s="179">
        <f t="shared" si="4"/>
        <v>0</v>
      </c>
      <c r="N18" s="142">
        <f t="shared" si="5"/>
        <v>0</v>
      </c>
      <c r="O18" s="92"/>
      <c r="P18" s="141" t="str">
        <f t="shared" si="6"/>
        <v/>
      </c>
      <c r="Q18" s="122"/>
      <c r="R18" s="152">
        <f t="shared" si="1"/>
        <v>0</v>
      </c>
      <c r="S18" s="65">
        <f t="shared" si="7"/>
        <v>0</v>
      </c>
      <c r="T18" s="64">
        <f t="shared" si="8"/>
        <v>0</v>
      </c>
      <c r="U18" s="144">
        <f t="shared" si="9"/>
        <v>0</v>
      </c>
      <c r="V18" s="92"/>
      <c r="W18" s="141" t="str">
        <f t="shared" si="10"/>
        <v/>
      </c>
      <c r="X18" s="126"/>
    </row>
    <row r="19" spans="1:24" s="22" customFormat="1" ht="24" customHeight="1">
      <c r="A19" s="319">
        <v>17</v>
      </c>
      <c r="B19" s="313"/>
      <c r="C19" s="313"/>
      <c r="D19" s="323"/>
      <c r="E19" s="324"/>
      <c r="F19" s="325"/>
      <c r="G19" s="326"/>
      <c r="H19" s="327">
        <f t="shared" si="2"/>
        <v>0</v>
      </c>
      <c r="I19" s="328"/>
      <c r="J19" s="316"/>
      <c r="K19" s="151">
        <f t="shared" si="3"/>
        <v>0</v>
      </c>
      <c r="L19" s="65">
        <f t="shared" si="0"/>
        <v>0</v>
      </c>
      <c r="M19" s="179">
        <f t="shared" si="4"/>
        <v>0</v>
      </c>
      <c r="N19" s="142">
        <f t="shared" si="5"/>
        <v>0</v>
      </c>
      <c r="O19" s="92"/>
      <c r="P19" s="141" t="str">
        <f t="shared" si="6"/>
        <v/>
      </c>
      <c r="Q19" s="122"/>
      <c r="R19" s="152">
        <f t="shared" si="1"/>
        <v>0</v>
      </c>
      <c r="S19" s="65">
        <f t="shared" si="7"/>
        <v>0</v>
      </c>
      <c r="T19" s="64">
        <f t="shared" si="8"/>
        <v>0</v>
      </c>
      <c r="U19" s="144">
        <f t="shared" si="9"/>
        <v>0</v>
      </c>
      <c r="V19" s="92"/>
      <c r="W19" s="141" t="str">
        <f t="shared" si="10"/>
        <v/>
      </c>
      <c r="X19" s="126"/>
    </row>
    <row r="20" spans="1:24" s="22" customFormat="1" ht="24" customHeight="1">
      <c r="A20" s="319">
        <v>18</v>
      </c>
      <c r="B20" s="313"/>
      <c r="C20" s="313"/>
      <c r="D20" s="323"/>
      <c r="E20" s="324"/>
      <c r="F20" s="325"/>
      <c r="G20" s="326"/>
      <c r="H20" s="327">
        <f t="shared" si="2"/>
        <v>0</v>
      </c>
      <c r="I20" s="328"/>
      <c r="J20" s="316"/>
      <c r="K20" s="151">
        <f t="shared" si="3"/>
        <v>0</v>
      </c>
      <c r="L20" s="65">
        <f t="shared" si="0"/>
        <v>0</v>
      </c>
      <c r="M20" s="179">
        <f t="shared" si="4"/>
        <v>0</v>
      </c>
      <c r="N20" s="142">
        <f t="shared" si="5"/>
        <v>0</v>
      </c>
      <c r="O20" s="92"/>
      <c r="P20" s="141" t="str">
        <f t="shared" si="6"/>
        <v/>
      </c>
      <c r="Q20" s="122"/>
      <c r="R20" s="152">
        <f t="shared" si="1"/>
        <v>0</v>
      </c>
      <c r="S20" s="65">
        <f t="shared" si="7"/>
        <v>0</v>
      </c>
      <c r="T20" s="64">
        <f t="shared" si="8"/>
        <v>0</v>
      </c>
      <c r="U20" s="144">
        <f t="shared" si="9"/>
        <v>0</v>
      </c>
      <c r="V20" s="92"/>
      <c r="W20" s="141" t="str">
        <f t="shared" si="10"/>
        <v/>
      </c>
      <c r="X20" s="126"/>
    </row>
    <row r="21" spans="1:24" s="22" customFormat="1" ht="24" customHeight="1">
      <c r="A21" s="319">
        <v>19</v>
      </c>
      <c r="B21" s="313"/>
      <c r="C21" s="313"/>
      <c r="D21" s="323"/>
      <c r="E21" s="324"/>
      <c r="F21" s="325"/>
      <c r="G21" s="326"/>
      <c r="H21" s="327">
        <f t="shared" si="2"/>
        <v>0</v>
      </c>
      <c r="I21" s="328"/>
      <c r="J21" s="316"/>
      <c r="K21" s="151">
        <f t="shared" si="3"/>
        <v>0</v>
      </c>
      <c r="L21" s="65">
        <f t="shared" si="0"/>
        <v>0</v>
      </c>
      <c r="M21" s="179">
        <f t="shared" si="4"/>
        <v>0</v>
      </c>
      <c r="N21" s="142">
        <f t="shared" si="5"/>
        <v>0</v>
      </c>
      <c r="O21" s="92"/>
      <c r="P21" s="141" t="str">
        <f t="shared" si="6"/>
        <v/>
      </c>
      <c r="Q21" s="122"/>
      <c r="R21" s="152">
        <f t="shared" si="1"/>
        <v>0</v>
      </c>
      <c r="S21" s="65">
        <f t="shared" si="7"/>
        <v>0</v>
      </c>
      <c r="T21" s="64">
        <f t="shared" si="8"/>
        <v>0</v>
      </c>
      <c r="U21" s="144">
        <f t="shared" si="9"/>
        <v>0</v>
      </c>
      <c r="V21" s="92"/>
      <c r="W21" s="141" t="str">
        <f t="shared" si="10"/>
        <v/>
      </c>
      <c r="X21" s="126"/>
    </row>
    <row r="22" spans="1:24" s="22" customFormat="1" ht="24" customHeight="1">
      <c r="A22" s="319">
        <v>20</v>
      </c>
      <c r="B22" s="313"/>
      <c r="C22" s="313"/>
      <c r="D22" s="323"/>
      <c r="E22" s="324"/>
      <c r="F22" s="325"/>
      <c r="G22" s="326"/>
      <c r="H22" s="327">
        <f t="shared" si="2"/>
        <v>0</v>
      </c>
      <c r="I22" s="328"/>
      <c r="J22" s="316"/>
      <c r="K22" s="151">
        <f t="shared" si="3"/>
        <v>0</v>
      </c>
      <c r="L22" s="65">
        <f t="shared" si="0"/>
        <v>0</v>
      </c>
      <c r="M22" s="179">
        <f t="shared" si="4"/>
        <v>0</v>
      </c>
      <c r="N22" s="142">
        <f t="shared" si="5"/>
        <v>0</v>
      </c>
      <c r="O22" s="92"/>
      <c r="P22" s="141" t="str">
        <f t="shared" si="6"/>
        <v/>
      </c>
      <c r="Q22" s="122"/>
      <c r="R22" s="152">
        <f t="shared" si="1"/>
        <v>0</v>
      </c>
      <c r="S22" s="65">
        <f t="shared" si="7"/>
        <v>0</v>
      </c>
      <c r="T22" s="64">
        <f t="shared" si="8"/>
        <v>0</v>
      </c>
      <c r="U22" s="144">
        <f t="shared" si="9"/>
        <v>0</v>
      </c>
      <c r="V22" s="92"/>
      <c r="W22" s="141" t="str">
        <f t="shared" si="10"/>
        <v/>
      </c>
      <c r="X22" s="126"/>
    </row>
    <row r="23" spans="1:24" s="22" customFormat="1" ht="24" customHeight="1">
      <c r="A23" s="319">
        <v>21</v>
      </c>
      <c r="B23" s="313"/>
      <c r="C23" s="313"/>
      <c r="D23" s="323"/>
      <c r="E23" s="324"/>
      <c r="F23" s="325"/>
      <c r="G23" s="326"/>
      <c r="H23" s="327">
        <f t="shared" si="2"/>
        <v>0</v>
      </c>
      <c r="I23" s="328"/>
      <c r="J23" s="316"/>
      <c r="K23" s="151">
        <f t="shared" si="3"/>
        <v>0</v>
      </c>
      <c r="L23" s="65">
        <f t="shared" si="0"/>
        <v>0</v>
      </c>
      <c r="M23" s="179">
        <f t="shared" si="4"/>
        <v>0</v>
      </c>
      <c r="N23" s="142">
        <f t="shared" si="5"/>
        <v>0</v>
      </c>
      <c r="O23" s="92"/>
      <c r="P23" s="141" t="str">
        <f t="shared" si="6"/>
        <v/>
      </c>
      <c r="Q23" s="122"/>
      <c r="R23" s="152">
        <f t="shared" si="1"/>
        <v>0</v>
      </c>
      <c r="S23" s="65">
        <f t="shared" si="7"/>
        <v>0</v>
      </c>
      <c r="T23" s="64">
        <f t="shared" si="8"/>
        <v>0</v>
      </c>
      <c r="U23" s="144">
        <f t="shared" si="9"/>
        <v>0</v>
      </c>
      <c r="V23" s="92"/>
      <c r="W23" s="141" t="str">
        <f t="shared" si="10"/>
        <v/>
      </c>
      <c r="X23" s="126"/>
    </row>
    <row r="24" spans="1:24" s="22" customFormat="1" ht="24" customHeight="1">
      <c r="A24" s="319">
        <v>22</v>
      </c>
      <c r="B24" s="313"/>
      <c r="C24" s="313"/>
      <c r="D24" s="323"/>
      <c r="E24" s="324"/>
      <c r="F24" s="325"/>
      <c r="G24" s="326"/>
      <c r="H24" s="327">
        <f t="shared" si="2"/>
        <v>0</v>
      </c>
      <c r="I24" s="328"/>
      <c r="J24" s="316"/>
      <c r="K24" s="151">
        <f t="shared" si="3"/>
        <v>0</v>
      </c>
      <c r="L24" s="65">
        <f t="shared" si="0"/>
        <v>0</v>
      </c>
      <c r="M24" s="179">
        <f t="shared" si="4"/>
        <v>0</v>
      </c>
      <c r="N24" s="142">
        <f t="shared" si="5"/>
        <v>0</v>
      </c>
      <c r="O24" s="92"/>
      <c r="P24" s="141" t="str">
        <f t="shared" si="6"/>
        <v/>
      </c>
      <c r="Q24" s="122"/>
      <c r="R24" s="152">
        <f t="shared" si="1"/>
        <v>0</v>
      </c>
      <c r="S24" s="65">
        <f t="shared" si="7"/>
        <v>0</v>
      </c>
      <c r="T24" s="64">
        <f t="shared" si="8"/>
        <v>0</v>
      </c>
      <c r="U24" s="144">
        <f t="shared" si="9"/>
        <v>0</v>
      </c>
      <c r="V24" s="92"/>
      <c r="W24" s="141" t="str">
        <f t="shared" si="10"/>
        <v/>
      </c>
      <c r="X24" s="126"/>
    </row>
    <row r="25" spans="1:24" s="22" customFormat="1" ht="24" customHeight="1">
      <c r="A25" s="319">
        <v>23</v>
      </c>
      <c r="B25" s="313"/>
      <c r="C25" s="313"/>
      <c r="D25" s="323"/>
      <c r="E25" s="324"/>
      <c r="F25" s="325"/>
      <c r="G25" s="326"/>
      <c r="H25" s="327">
        <f t="shared" si="2"/>
        <v>0</v>
      </c>
      <c r="I25" s="328"/>
      <c r="J25" s="316"/>
      <c r="K25" s="151">
        <f t="shared" si="3"/>
        <v>0</v>
      </c>
      <c r="L25" s="65">
        <f t="shared" si="0"/>
        <v>0</v>
      </c>
      <c r="M25" s="179">
        <f t="shared" si="4"/>
        <v>0</v>
      </c>
      <c r="N25" s="142">
        <f t="shared" si="5"/>
        <v>0</v>
      </c>
      <c r="O25" s="92"/>
      <c r="P25" s="141" t="str">
        <f t="shared" si="6"/>
        <v/>
      </c>
      <c r="Q25" s="122"/>
      <c r="R25" s="152">
        <f t="shared" si="1"/>
        <v>0</v>
      </c>
      <c r="S25" s="65">
        <f t="shared" si="7"/>
        <v>0</v>
      </c>
      <c r="T25" s="64">
        <f t="shared" si="8"/>
        <v>0</v>
      </c>
      <c r="U25" s="144">
        <f t="shared" si="9"/>
        <v>0</v>
      </c>
      <c r="V25" s="92"/>
      <c r="W25" s="141" t="str">
        <f t="shared" si="10"/>
        <v/>
      </c>
      <c r="X25" s="126"/>
    </row>
    <row r="26" spans="1:24" s="22" customFormat="1" ht="24" customHeight="1">
      <c r="A26" s="319">
        <v>24</v>
      </c>
      <c r="B26" s="313"/>
      <c r="C26" s="313"/>
      <c r="D26" s="323"/>
      <c r="E26" s="324"/>
      <c r="F26" s="325"/>
      <c r="G26" s="326"/>
      <c r="H26" s="327">
        <f t="shared" si="2"/>
        <v>0</v>
      </c>
      <c r="I26" s="328"/>
      <c r="J26" s="316"/>
      <c r="K26" s="151">
        <f t="shared" si="3"/>
        <v>0</v>
      </c>
      <c r="L26" s="65">
        <f t="shared" si="0"/>
        <v>0</v>
      </c>
      <c r="M26" s="179">
        <f t="shared" si="4"/>
        <v>0</v>
      </c>
      <c r="N26" s="142">
        <f t="shared" si="5"/>
        <v>0</v>
      </c>
      <c r="O26" s="92"/>
      <c r="P26" s="141" t="str">
        <f t="shared" si="6"/>
        <v/>
      </c>
      <c r="Q26" s="122"/>
      <c r="R26" s="152">
        <f t="shared" si="1"/>
        <v>0</v>
      </c>
      <c r="S26" s="65">
        <f t="shared" si="7"/>
        <v>0</v>
      </c>
      <c r="T26" s="64">
        <f t="shared" si="8"/>
        <v>0</v>
      </c>
      <c r="U26" s="144">
        <f t="shared" si="9"/>
        <v>0</v>
      </c>
      <c r="V26" s="92"/>
      <c r="W26" s="141" t="str">
        <f t="shared" si="10"/>
        <v/>
      </c>
      <c r="X26" s="126"/>
    </row>
    <row r="27" spans="1:24" s="22" customFormat="1" ht="24" customHeight="1">
      <c r="A27" s="319">
        <v>25</v>
      </c>
      <c r="B27" s="313"/>
      <c r="C27" s="313"/>
      <c r="D27" s="323"/>
      <c r="E27" s="324"/>
      <c r="F27" s="325"/>
      <c r="G27" s="326"/>
      <c r="H27" s="327">
        <f t="shared" si="2"/>
        <v>0</v>
      </c>
      <c r="I27" s="328"/>
      <c r="J27" s="316"/>
      <c r="K27" s="151">
        <f t="shared" si="3"/>
        <v>0</v>
      </c>
      <c r="L27" s="65">
        <f t="shared" si="0"/>
        <v>0</v>
      </c>
      <c r="M27" s="179">
        <f t="shared" si="4"/>
        <v>0</v>
      </c>
      <c r="N27" s="142">
        <f t="shared" si="5"/>
        <v>0</v>
      </c>
      <c r="O27" s="92"/>
      <c r="P27" s="141" t="str">
        <f t="shared" si="6"/>
        <v/>
      </c>
      <c r="Q27" s="122"/>
      <c r="R27" s="152">
        <f t="shared" si="1"/>
        <v>0</v>
      </c>
      <c r="S27" s="65">
        <f t="shared" si="7"/>
        <v>0</v>
      </c>
      <c r="T27" s="64">
        <f t="shared" si="8"/>
        <v>0</v>
      </c>
      <c r="U27" s="144">
        <f t="shared" si="9"/>
        <v>0</v>
      </c>
      <c r="V27" s="92"/>
      <c r="W27" s="141" t="str">
        <f t="shared" si="10"/>
        <v/>
      </c>
      <c r="X27" s="126"/>
    </row>
    <row r="28" spans="1:24" s="22" customFormat="1" ht="24" customHeight="1">
      <c r="A28" s="319">
        <v>26</v>
      </c>
      <c r="B28" s="313"/>
      <c r="C28" s="313"/>
      <c r="D28" s="323"/>
      <c r="E28" s="324"/>
      <c r="F28" s="325"/>
      <c r="G28" s="326"/>
      <c r="H28" s="327">
        <f t="shared" si="2"/>
        <v>0</v>
      </c>
      <c r="I28" s="328"/>
      <c r="J28" s="316"/>
      <c r="K28" s="151">
        <f t="shared" si="3"/>
        <v>0</v>
      </c>
      <c r="L28" s="65">
        <f t="shared" si="0"/>
        <v>0</v>
      </c>
      <c r="M28" s="179">
        <f t="shared" si="4"/>
        <v>0</v>
      </c>
      <c r="N28" s="142">
        <f t="shared" si="5"/>
        <v>0</v>
      </c>
      <c r="O28" s="92"/>
      <c r="P28" s="141" t="str">
        <f t="shared" si="6"/>
        <v/>
      </c>
      <c r="Q28" s="122"/>
      <c r="R28" s="152">
        <f t="shared" si="1"/>
        <v>0</v>
      </c>
      <c r="S28" s="65">
        <f t="shared" si="7"/>
        <v>0</v>
      </c>
      <c r="T28" s="64">
        <f t="shared" si="8"/>
        <v>0</v>
      </c>
      <c r="U28" s="144">
        <f t="shared" si="9"/>
        <v>0</v>
      </c>
      <c r="V28" s="92"/>
      <c r="W28" s="141" t="str">
        <f t="shared" si="10"/>
        <v/>
      </c>
      <c r="X28" s="126"/>
    </row>
    <row r="29" spans="1:24" s="22" customFormat="1" ht="24" customHeight="1">
      <c r="A29" s="319">
        <v>27</v>
      </c>
      <c r="B29" s="313"/>
      <c r="C29" s="313"/>
      <c r="D29" s="323"/>
      <c r="E29" s="324"/>
      <c r="F29" s="325"/>
      <c r="G29" s="326"/>
      <c r="H29" s="327">
        <f t="shared" si="2"/>
        <v>0</v>
      </c>
      <c r="I29" s="328"/>
      <c r="J29" s="316"/>
      <c r="K29" s="151">
        <f t="shared" si="3"/>
        <v>0</v>
      </c>
      <c r="L29" s="65">
        <f t="shared" si="0"/>
        <v>0</v>
      </c>
      <c r="M29" s="179">
        <f t="shared" si="4"/>
        <v>0</v>
      </c>
      <c r="N29" s="142">
        <f t="shared" si="5"/>
        <v>0</v>
      </c>
      <c r="O29" s="92"/>
      <c r="P29" s="141" t="str">
        <f t="shared" si="6"/>
        <v/>
      </c>
      <c r="Q29" s="122"/>
      <c r="R29" s="152">
        <f t="shared" si="1"/>
        <v>0</v>
      </c>
      <c r="S29" s="65">
        <f t="shared" si="7"/>
        <v>0</v>
      </c>
      <c r="T29" s="64">
        <f t="shared" si="8"/>
        <v>0</v>
      </c>
      <c r="U29" s="144">
        <f t="shared" si="9"/>
        <v>0</v>
      </c>
      <c r="V29" s="92"/>
      <c r="W29" s="141" t="str">
        <f t="shared" si="10"/>
        <v/>
      </c>
      <c r="X29" s="126"/>
    </row>
    <row r="30" spans="1:24" s="22" customFormat="1" ht="24" customHeight="1">
      <c r="A30" s="319">
        <v>28</v>
      </c>
      <c r="B30" s="313"/>
      <c r="C30" s="313"/>
      <c r="D30" s="323"/>
      <c r="E30" s="324"/>
      <c r="F30" s="325"/>
      <c r="G30" s="326"/>
      <c r="H30" s="327">
        <f t="shared" si="2"/>
        <v>0</v>
      </c>
      <c r="I30" s="328"/>
      <c r="J30" s="316"/>
      <c r="K30" s="151">
        <f t="shared" si="3"/>
        <v>0</v>
      </c>
      <c r="L30" s="65">
        <f t="shared" si="0"/>
        <v>0</v>
      </c>
      <c r="M30" s="179">
        <f t="shared" si="4"/>
        <v>0</v>
      </c>
      <c r="N30" s="142">
        <f t="shared" si="5"/>
        <v>0</v>
      </c>
      <c r="O30" s="92"/>
      <c r="P30" s="141" t="str">
        <f t="shared" si="6"/>
        <v/>
      </c>
      <c r="Q30" s="122"/>
      <c r="R30" s="152">
        <f t="shared" si="1"/>
        <v>0</v>
      </c>
      <c r="S30" s="65">
        <f t="shared" si="7"/>
        <v>0</v>
      </c>
      <c r="T30" s="64">
        <f t="shared" si="8"/>
        <v>0</v>
      </c>
      <c r="U30" s="144">
        <f t="shared" si="9"/>
        <v>0</v>
      </c>
      <c r="V30" s="92"/>
      <c r="W30" s="141" t="str">
        <f t="shared" si="10"/>
        <v/>
      </c>
      <c r="X30" s="126"/>
    </row>
    <row r="31" spans="1:24" s="22" customFormat="1" ht="24" customHeight="1">
      <c r="A31" s="319">
        <v>29</v>
      </c>
      <c r="B31" s="313"/>
      <c r="C31" s="313"/>
      <c r="D31" s="323"/>
      <c r="E31" s="324"/>
      <c r="F31" s="325"/>
      <c r="G31" s="326"/>
      <c r="H31" s="327">
        <f t="shared" si="2"/>
        <v>0</v>
      </c>
      <c r="I31" s="328"/>
      <c r="J31" s="316"/>
      <c r="K31" s="151">
        <f t="shared" si="3"/>
        <v>0</v>
      </c>
      <c r="L31" s="65">
        <f t="shared" si="0"/>
        <v>0</v>
      </c>
      <c r="M31" s="179">
        <f t="shared" si="4"/>
        <v>0</v>
      </c>
      <c r="N31" s="142">
        <f t="shared" si="5"/>
        <v>0</v>
      </c>
      <c r="O31" s="92"/>
      <c r="P31" s="141" t="str">
        <f t="shared" si="6"/>
        <v/>
      </c>
      <c r="Q31" s="122"/>
      <c r="R31" s="152">
        <f t="shared" si="1"/>
        <v>0</v>
      </c>
      <c r="S31" s="65">
        <f t="shared" si="7"/>
        <v>0</v>
      </c>
      <c r="T31" s="64">
        <f t="shared" si="8"/>
        <v>0</v>
      </c>
      <c r="U31" s="144">
        <f t="shared" si="9"/>
        <v>0</v>
      </c>
      <c r="V31" s="92"/>
      <c r="W31" s="141" t="str">
        <f t="shared" si="10"/>
        <v/>
      </c>
      <c r="X31" s="126"/>
    </row>
    <row r="32" spans="1:24" s="22" customFormat="1" ht="24" customHeight="1">
      <c r="A32" s="319">
        <v>30</v>
      </c>
      <c r="B32" s="313"/>
      <c r="C32" s="313"/>
      <c r="D32" s="323"/>
      <c r="E32" s="324"/>
      <c r="F32" s="325"/>
      <c r="G32" s="326"/>
      <c r="H32" s="327">
        <f t="shared" si="2"/>
        <v>0</v>
      </c>
      <c r="I32" s="328"/>
      <c r="J32" s="316"/>
      <c r="K32" s="151">
        <f t="shared" si="3"/>
        <v>0</v>
      </c>
      <c r="L32" s="65">
        <f t="shared" si="0"/>
        <v>0</v>
      </c>
      <c r="M32" s="179">
        <f t="shared" si="4"/>
        <v>0</v>
      </c>
      <c r="N32" s="142">
        <f t="shared" si="5"/>
        <v>0</v>
      </c>
      <c r="O32" s="92"/>
      <c r="P32" s="141" t="str">
        <f t="shared" si="6"/>
        <v/>
      </c>
      <c r="Q32" s="122"/>
      <c r="R32" s="152">
        <f t="shared" si="1"/>
        <v>0</v>
      </c>
      <c r="S32" s="65">
        <f t="shared" si="7"/>
        <v>0</v>
      </c>
      <c r="T32" s="64">
        <f t="shared" si="8"/>
        <v>0</v>
      </c>
      <c r="U32" s="144">
        <f t="shared" si="9"/>
        <v>0</v>
      </c>
      <c r="V32" s="92"/>
      <c r="W32" s="141" t="str">
        <f t="shared" si="10"/>
        <v/>
      </c>
      <c r="X32" s="126"/>
    </row>
    <row r="33" spans="1:24" s="22" customFormat="1" ht="24" customHeight="1">
      <c r="A33" s="319">
        <v>31</v>
      </c>
      <c r="B33" s="313"/>
      <c r="C33" s="313"/>
      <c r="D33" s="323"/>
      <c r="E33" s="324"/>
      <c r="F33" s="325"/>
      <c r="G33" s="326"/>
      <c r="H33" s="327">
        <f t="shared" si="2"/>
        <v>0</v>
      </c>
      <c r="I33" s="328"/>
      <c r="J33" s="316"/>
      <c r="K33" s="151">
        <f t="shared" si="3"/>
        <v>0</v>
      </c>
      <c r="L33" s="65">
        <f t="shared" si="0"/>
        <v>0</v>
      </c>
      <c r="M33" s="179">
        <f t="shared" si="4"/>
        <v>0</v>
      </c>
      <c r="N33" s="142">
        <f t="shared" si="5"/>
        <v>0</v>
      </c>
      <c r="O33" s="92"/>
      <c r="P33" s="141" t="str">
        <f t="shared" si="6"/>
        <v/>
      </c>
      <c r="Q33" s="122"/>
      <c r="R33" s="152">
        <f t="shared" si="1"/>
        <v>0</v>
      </c>
      <c r="S33" s="65">
        <f t="shared" si="7"/>
        <v>0</v>
      </c>
      <c r="T33" s="64">
        <f t="shared" si="8"/>
        <v>0</v>
      </c>
      <c r="U33" s="144">
        <f t="shared" si="9"/>
        <v>0</v>
      </c>
      <c r="V33" s="92"/>
      <c r="W33" s="141" t="str">
        <f t="shared" si="10"/>
        <v/>
      </c>
      <c r="X33" s="126"/>
    </row>
    <row r="34" spans="1:24" s="22" customFormat="1" ht="24" customHeight="1">
      <c r="A34" s="319">
        <v>32</v>
      </c>
      <c r="B34" s="313"/>
      <c r="C34" s="313"/>
      <c r="D34" s="323"/>
      <c r="E34" s="324"/>
      <c r="F34" s="325"/>
      <c r="G34" s="326"/>
      <c r="H34" s="327">
        <f t="shared" si="2"/>
        <v>0</v>
      </c>
      <c r="I34" s="328"/>
      <c r="J34" s="316"/>
      <c r="K34" s="151">
        <f t="shared" si="3"/>
        <v>0</v>
      </c>
      <c r="L34" s="65">
        <f t="shared" si="0"/>
        <v>0</v>
      </c>
      <c r="M34" s="179">
        <f t="shared" si="4"/>
        <v>0</v>
      </c>
      <c r="N34" s="142">
        <f t="shared" si="5"/>
        <v>0</v>
      </c>
      <c r="O34" s="92"/>
      <c r="P34" s="141" t="str">
        <f t="shared" si="6"/>
        <v/>
      </c>
      <c r="Q34" s="122"/>
      <c r="R34" s="152">
        <f t="shared" si="1"/>
        <v>0</v>
      </c>
      <c r="S34" s="65">
        <f t="shared" si="7"/>
        <v>0</v>
      </c>
      <c r="T34" s="64">
        <f t="shared" si="8"/>
        <v>0</v>
      </c>
      <c r="U34" s="144">
        <f t="shared" si="9"/>
        <v>0</v>
      </c>
      <c r="V34" s="92"/>
      <c r="W34" s="141" t="str">
        <f t="shared" si="10"/>
        <v/>
      </c>
      <c r="X34" s="126"/>
    </row>
    <row r="35" spans="1:24" s="22" customFormat="1" ht="24" customHeight="1">
      <c r="A35" s="319">
        <v>33</v>
      </c>
      <c r="B35" s="313"/>
      <c r="C35" s="313"/>
      <c r="D35" s="323"/>
      <c r="E35" s="324"/>
      <c r="F35" s="325"/>
      <c r="G35" s="326"/>
      <c r="H35" s="327">
        <f t="shared" si="2"/>
        <v>0</v>
      </c>
      <c r="I35" s="328"/>
      <c r="J35" s="316"/>
      <c r="K35" s="151">
        <f t="shared" si="3"/>
        <v>0</v>
      </c>
      <c r="L35" s="65">
        <f t="shared" si="0"/>
        <v>0</v>
      </c>
      <c r="M35" s="179">
        <f t="shared" si="4"/>
        <v>0</v>
      </c>
      <c r="N35" s="142">
        <f t="shared" si="5"/>
        <v>0</v>
      </c>
      <c r="O35" s="92"/>
      <c r="P35" s="141" t="str">
        <f t="shared" si="6"/>
        <v/>
      </c>
      <c r="Q35" s="122"/>
      <c r="R35" s="152">
        <f t="shared" si="1"/>
        <v>0</v>
      </c>
      <c r="S35" s="65">
        <f t="shared" si="7"/>
        <v>0</v>
      </c>
      <c r="T35" s="64">
        <f t="shared" si="8"/>
        <v>0</v>
      </c>
      <c r="U35" s="144">
        <f t="shared" si="9"/>
        <v>0</v>
      </c>
      <c r="V35" s="92"/>
      <c r="W35" s="141" t="str">
        <f t="shared" si="10"/>
        <v/>
      </c>
      <c r="X35" s="126"/>
    </row>
    <row r="36" spans="1:24" s="22" customFormat="1" ht="24" customHeight="1">
      <c r="A36" s="319">
        <v>34</v>
      </c>
      <c r="B36" s="313"/>
      <c r="C36" s="313"/>
      <c r="D36" s="323"/>
      <c r="E36" s="324"/>
      <c r="F36" s="325"/>
      <c r="G36" s="326"/>
      <c r="H36" s="327">
        <f t="shared" si="2"/>
        <v>0</v>
      </c>
      <c r="I36" s="328"/>
      <c r="J36" s="316"/>
      <c r="K36" s="151">
        <f t="shared" si="3"/>
        <v>0</v>
      </c>
      <c r="L36" s="65">
        <f t="shared" si="0"/>
        <v>0</v>
      </c>
      <c r="M36" s="179">
        <f t="shared" si="4"/>
        <v>0</v>
      </c>
      <c r="N36" s="142">
        <f t="shared" si="5"/>
        <v>0</v>
      </c>
      <c r="O36" s="92"/>
      <c r="P36" s="141" t="str">
        <f t="shared" si="6"/>
        <v/>
      </c>
      <c r="Q36" s="122"/>
      <c r="R36" s="152">
        <f t="shared" si="1"/>
        <v>0</v>
      </c>
      <c r="S36" s="65">
        <f t="shared" si="7"/>
        <v>0</v>
      </c>
      <c r="T36" s="64">
        <f t="shared" si="8"/>
        <v>0</v>
      </c>
      <c r="U36" s="144">
        <f t="shared" si="9"/>
        <v>0</v>
      </c>
      <c r="V36" s="92"/>
      <c r="W36" s="141" t="str">
        <f t="shared" si="10"/>
        <v/>
      </c>
      <c r="X36" s="126"/>
    </row>
    <row r="37" spans="1:24" s="22" customFormat="1" ht="24" customHeight="1">
      <c r="A37" s="319">
        <v>35</v>
      </c>
      <c r="B37" s="313"/>
      <c r="C37" s="313"/>
      <c r="D37" s="323"/>
      <c r="E37" s="324"/>
      <c r="F37" s="325"/>
      <c r="G37" s="326"/>
      <c r="H37" s="327">
        <f t="shared" si="2"/>
        <v>0</v>
      </c>
      <c r="I37" s="328"/>
      <c r="J37" s="316"/>
      <c r="K37" s="151">
        <f t="shared" si="3"/>
        <v>0</v>
      </c>
      <c r="L37" s="65">
        <f t="shared" si="0"/>
        <v>0</v>
      </c>
      <c r="M37" s="179">
        <f t="shared" si="4"/>
        <v>0</v>
      </c>
      <c r="N37" s="142">
        <f t="shared" si="5"/>
        <v>0</v>
      </c>
      <c r="O37" s="92"/>
      <c r="P37" s="141" t="str">
        <f t="shared" si="6"/>
        <v/>
      </c>
      <c r="Q37" s="122"/>
      <c r="R37" s="152">
        <f t="shared" si="1"/>
        <v>0</v>
      </c>
      <c r="S37" s="65">
        <f t="shared" si="7"/>
        <v>0</v>
      </c>
      <c r="T37" s="64">
        <f t="shared" si="8"/>
        <v>0</v>
      </c>
      <c r="U37" s="144">
        <f t="shared" si="9"/>
        <v>0</v>
      </c>
      <c r="V37" s="92"/>
      <c r="W37" s="141" t="str">
        <f t="shared" si="10"/>
        <v/>
      </c>
      <c r="X37" s="126"/>
    </row>
    <row r="38" spans="1:24" s="22" customFormat="1" ht="24" customHeight="1">
      <c r="A38" s="319">
        <v>36</v>
      </c>
      <c r="B38" s="313"/>
      <c r="C38" s="313"/>
      <c r="D38" s="323"/>
      <c r="E38" s="324"/>
      <c r="F38" s="325"/>
      <c r="G38" s="326"/>
      <c r="H38" s="327">
        <f t="shared" si="2"/>
        <v>0</v>
      </c>
      <c r="I38" s="328"/>
      <c r="J38" s="316"/>
      <c r="K38" s="151">
        <f t="shared" si="3"/>
        <v>0</v>
      </c>
      <c r="L38" s="65">
        <f t="shared" si="0"/>
        <v>0</v>
      </c>
      <c r="M38" s="179">
        <f t="shared" si="4"/>
        <v>0</v>
      </c>
      <c r="N38" s="142">
        <f t="shared" si="5"/>
        <v>0</v>
      </c>
      <c r="O38" s="92"/>
      <c r="P38" s="141" t="str">
        <f t="shared" si="6"/>
        <v/>
      </c>
      <c r="Q38" s="122"/>
      <c r="R38" s="152">
        <f t="shared" si="1"/>
        <v>0</v>
      </c>
      <c r="S38" s="65">
        <f t="shared" si="7"/>
        <v>0</v>
      </c>
      <c r="T38" s="64">
        <f t="shared" si="8"/>
        <v>0</v>
      </c>
      <c r="U38" s="144">
        <f t="shared" si="9"/>
        <v>0</v>
      </c>
      <c r="V38" s="92"/>
      <c r="W38" s="141" t="str">
        <f t="shared" si="10"/>
        <v/>
      </c>
      <c r="X38" s="126"/>
    </row>
    <row r="39" spans="1:24" s="22" customFormat="1" ht="24" customHeight="1">
      <c r="A39" s="319">
        <v>37</v>
      </c>
      <c r="B39" s="313"/>
      <c r="C39" s="313"/>
      <c r="D39" s="323"/>
      <c r="E39" s="324"/>
      <c r="F39" s="325"/>
      <c r="G39" s="326"/>
      <c r="H39" s="327">
        <f t="shared" si="2"/>
        <v>0</v>
      </c>
      <c r="I39" s="328"/>
      <c r="J39" s="316"/>
      <c r="K39" s="151">
        <f t="shared" si="3"/>
        <v>0</v>
      </c>
      <c r="L39" s="65">
        <f t="shared" si="0"/>
        <v>0</v>
      </c>
      <c r="M39" s="179">
        <f t="shared" si="4"/>
        <v>0</v>
      </c>
      <c r="N39" s="142">
        <f t="shared" si="5"/>
        <v>0</v>
      </c>
      <c r="O39" s="92"/>
      <c r="P39" s="141" t="str">
        <f t="shared" si="6"/>
        <v/>
      </c>
      <c r="Q39" s="122"/>
      <c r="R39" s="152">
        <f t="shared" si="1"/>
        <v>0</v>
      </c>
      <c r="S39" s="65">
        <f t="shared" si="7"/>
        <v>0</v>
      </c>
      <c r="T39" s="64">
        <f t="shared" si="8"/>
        <v>0</v>
      </c>
      <c r="U39" s="144">
        <f t="shared" si="9"/>
        <v>0</v>
      </c>
      <c r="V39" s="92"/>
      <c r="W39" s="141" t="str">
        <f t="shared" si="10"/>
        <v/>
      </c>
      <c r="X39" s="126"/>
    </row>
    <row r="40" spans="1:24" s="22" customFormat="1" ht="24" customHeight="1">
      <c r="A40" s="319">
        <v>38</v>
      </c>
      <c r="B40" s="313"/>
      <c r="C40" s="313"/>
      <c r="D40" s="323"/>
      <c r="E40" s="324"/>
      <c r="F40" s="325"/>
      <c r="G40" s="326"/>
      <c r="H40" s="327">
        <f t="shared" si="2"/>
        <v>0</v>
      </c>
      <c r="I40" s="328"/>
      <c r="J40" s="316"/>
      <c r="K40" s="151">
        <f t="shared" si="3"/>
        <v>0</v>
      </c>
      <c r="L40" s="65">
        <f t="shared" si="0"/>
        <v>0</v>
      </c>
      <c r="M40" s="179">
        <f t="shared" si="4"/>
        <v>0</v>
      </c>
      <c r="N40" s="142">
        <f t="shared" si="5"/>
        <v>0</v>
      </c>
      <c r="O40" s="92"/>
      <c r="P40" s="141" t="str">
        <f t="shared" si="6"/>
        <v/>
      </c>
      <c r="Q40" s="122"/>
      <c r="R40" s="152">
        <f t="shared" si="1"/>
        <v>0</v>
      </c>
      <c r="S40" s="65">
        <f t="shared" si="7"/>
        <v>0</v>
      </c>
      <c r="T40" s="64">
        <f t="shared" si="8"/>
        <v>0</v>
      </c>
      <c r="U40" s="144">
        <f t="shared" si="9"/>
        <v>0</v>
      </c>
      <c r="V40" s="92"/>
      <c r="W40" s="141" t="str">
        <f t="shared" si="10"/>
        <v/>
      </c>
      <c r="X40" s="126"/>
    </row>
    <row r="41" spans="1:24" s="22" customFormat="1" ht="24" customHeight="1">
      <c r="A41" s="319">
        <v>39</v>
      </c>
      <c r="B41" s="313"/>
      <c r="C41" s="313"/>
      <c r="D41" s="323"/>
      <c r="E41" s="324"/>
      <c r="F41" s="325"/>
      <c r="G41" s="326"/>
      <c r="H41" s="327">
        <f t="shared" si="2"/>
        <v>0</v>
      </c>
      <c r="I41" s="328"/>
      <c r="J41" s="316"/>
      <c r="K41" s="151">
        <f t="shared" si="3"/>
        <v>0</v>
      </c>
      <c r="L41" s="65">
        <f t="shared" si="0"/>
        <v>0</v>
      </c>
      <c r="M41" s="179">
        <f t="shared" si="4"/>
        <v>0</v>
      </c>
      <c r="N41" s="142">
        <f t="shared" si="5"/>
        <v>0</v>
      </c>
      <c r="O41" s="92"/>
      <c r="P41" s="141" t="str">
        <f t="shared" si="6"/>
        <v/>
      </c>
      <c r="Q41" s="122"/>
      <c r="R41" s="152">
        <f t="shared" si="1"/>
        <v>0</v>
      </c>
      <c r="S41" s="65">
        <f t="shared" si="7"/>
        <v>0</v>
      </c>
      <c r="T41" s="64">
        <f t="shared" si="8"/>
        <v>0</v>
      </c>
      <c r="U41" s="144">
        <f t="shared" si="9"/>
        <v>0</v>
      </c>
      <c r="V41" s="92"/>
      <c r="W41" s="141" t="str">
        <f t="shared" si="10"/>
        <v/>
      </c>
      <c r="X41" s="126"/>
    </row>
    <row r="42" spans="1:24" s="22" customFormat="1" ht="24" customHeight="1">
      <c r="A42" s="319">
        <v>40</v>
      </c>
      <c r="B42" s="313"/>
      <c r="C42" s="313"/>
      <c r="D42" s="323"/>
      <c r="E42" s="324"/>
      <c r="F42" s="325"/>
      <c r="G42" s="326"/>
      <c r="H42" s="327">
        <f t="shared" si="2"/>
        <v>0</v>
      </c>
      <c r="I42" s="328"/>
      <c r="J42" s="316"/>
      <c r="K42" s="151">
        <f t="shared" si="3"/>
        <v>0</v>
      </c>
      <c r="L42" s="65">
        <f t="shared" si="0"/>
        <v>0</v>
      </c>
      <c r="M42" s="179">
        <f t="shared" si="4"/>
        <v>0</v>
      </c>
      <c r="N42" s="142">
        <f t="shared" si="5"/>
        <v>0</v>
      </c>
      <c r="O42" s="92"/>
      <c r="P42" s="141" t="str">
        <f t="shared" si="6"/>
        <v/>
      </c>
      <c r="Q42" s="122"/>
      <c r="R42" s="152">
        <f t="shared" si="1"/>
        <v>0</v>
      </c>
      <c r="S42" s="65">
        <f t="shared" si="7"/>
        <v>0</v>
      </c>
      <c r="T42" s="64">
        <f t="shared" si="8"/>
        <v>0</v>
      </c>
      <c r="U42" s="144">
        <f t="shared" si="9"/>
        <v>0</v>
      </c>
      <c r="V42" s="92"/>
      <c r="W42" s="141" t="str">
        <f t="shared" si="10"/>
        <v/>
      </c>
      <c r="X42" s="126"/>
    </row>
    <row r="43" spans="1:24" s="22" customFormat="1" ht="24" customHeight="1">
      <c r="A43" s="319">
        <v>41</v>
      </c>
      <c r="B43" s="313"/>
      <c r="C43" s="313"/>
      <c r="D43" s="323"/>
      <c r="E43" s="324"/>
      <c r="F43" s="325"/>
      <c r="G43" s="326"/>
      <c r="H43" s="327">
        <f t="shared" si="2"/>
        <v>0</v>
      </c>
      <c r="I43" s="328"/>
      <c r="J43" s="316"/>
      <c r="K43" s="151">
        <f t="shared" si="3"/>
        <v>0</v>
      </c>
      <c r="L43" s="65">
        <f t="shared" si="0"/>
        <v>0</v>
      </c>
      <c r="M43" s="179">
        <f t="shared" si="4"/>
        <v>0</v>
      </c>
      <c r="N43" s="142">
        <f t="shared" si="5"/>
        <v>0</v>
      </c>
      <c r="O43" s="92"/>
      <c r="P43" s="141" t="str">
        <f t="shared" si="6"/>
        <v/>
      </c>
      <c r="Q43" s="122"/>
      <c r="R43" s="152">
        <f t="shared" si="1"/>
        <v>0</v>
      </c>
      <c r="S43" s="65">
        <f t="shared" si="7"/>
        <v>0</v>
      </c>
      <c r="T43" s="64">
        <f t="shared" si="8"/>
        <v>0</v>
      </c>
      <c r="U43" s="144">
        <f t="shared" si="9"/>
        <v>0</v>
      </c>
      <c r="V43" s="92"/>
      <c r="W43" s="141" t="str">
        <f t="shared" si="10"/>
        <v/>
      </c>
      <c r="X43" s="126"/>
    </row>
    <row r="44" spans="1:24" s="22" customFormat="1" ht="24" customHeight="1">
      <c r="A44" s="319">
        <v>42</v>
      </c>
      <c r="B44" s="313"/>
      <c r="C44" s="313"/>
      <c r="D44" s="323"/>
      <c r="E44" s="324"/>
      <c r="F44" s="325"/>
      <c r="G44" s="326"/>
      <c r="H44" s="327">
        <f t="shared" si="2"/>
        <v>0</v>
      </c>
      <c r="I44" s="328"/>
      <c r="J44" s="316"/>
      <c r="K44" s="151">
        <f t="shared" si="3"/>
        <v>0</v>
      </c>
      <c r="L44" s="65">
        <f t="shared" si="0"/>
        <v>0</v>
      </c>
      <c r="M44" s="179">
        <f t="shared" si="4"/>
        <v>0</v>
      </c>
      <c r="N44" s="142">
        <f t="shared" si="5"/>
        <v>0</v>
      </c>
      <c r="O44" s="92"/>
      <c r="P44" s="141" t="str">
        <f t="shared" si="6"/>
        <v/>
      </c>
      <c r="Q44" s="122"/>
      <c r="R44" s="152">
        <f t="shared" si="1"/>
        <v>0</v>
      </c>
      <c r="S44" s="65">
        <f t="shared" si="7"/>
        <v>0</v>
      </c>
      <c r="T44" s="64">
        <f t="shared" si="8"/>
        <v>0</v>
      </c>
      <c r="U44" s="144">
        <f t="shared" si="9"/>
        <v>0</v>
      </c>
      <c r="V44" s="92"/>
      <c r="W44" s="141" t="str">
        <f t="shared" si="10"/>
        <v/>
      </c>
      <c r="X44" s="126"/>
    </row>
    <row r="45" spans="1:24" s="22" customFormat="1" ht="24" customHeight="1">
      <c r="A45" s="319">
        <v>43</v>
      </c>
      <c r="B45" s="313"/>
      <c r="C45" s="313"/>
      <c r="D45" s="323"/>
      <c r="E45" s="324"/>
      <c r="F45" s="325"/>
      <c r="G45" s="326"/>
      <c r="H45" s="327">
        <f t="shared" si="2"/>
        <v>0</v>
      </c>
      <c r="I45" s="328"/>
      <c r="J45" s="316"/>
      <c r="K45" s="151">
        <f t="shared" si="3"/>
        <v>0</v>
      </c>
      <c r="L45" s="65">
        <f t="shared" si="0"/>
        <v>0</v>
      </c>
      <c r="M45" s="179">
        <f t="shared" si="4"/>
        <v>0</v>
      </c>
      <c r="N45" s="142">
        <f t="shared" si="5"/>
        <v>0</v>
      </c>
      <c r="O45" s="92"/>
      <c r="P45" s="141" t="str">
        <f t="shared" si="6"/>
        <v/>
      </c>
      <c r="Q45" s="122"/>
      <c r="R45" s="152">
        <f t="shared" si="1"/>
        <v>0</v>
      </c>
      <c r="S45" s="65">
        <f t="shared" si="7"/>
        <v>0</v>
      </c>
      <c r="T45" s="64">
        <f t="shared" si="8"/>
        <v>0</v>
      </c>
      <c r="U45" s="144">
        <f t="shared" si="9"/>
        <v>0</v>
      </c>
      <c r="V45" s="92"/>
      <c r="W45" s="141" t="str">
        <f t="shared" si="10"/>
        <v/>
      </c>
      <c r="X45" s="126"/>
    </row>
    <row r="46" spans="1:24" s="22" customFormat="1" ht="24" customHeight="1">
      <c r="A46" s="319">
        <v>44</v>
      </c>
      <c r="B46" s="313"/>
      <c r="C46" s="313"/>
      <c r="D46" s="323"/>
      <c r="E46" s="324"/>
      <c r="F46" s="325"/>
      <c r="G46" s="326"/>
      <c r="H46" s="327">
        <f t="shared" si="2"/>
        <v>0</v>
      </c>
      <c r="I46" s="328"/>
      <c r="J46" s="316"/>
      <c r="K46" s="151">
        <f t="shared" si="3"/>
        <v>0</v>
      </c>
      <c r="L46" s="65">
        <f t="shared" si="0"/>
        <v>0</v>
      </c>
      <c r="M46" s="179">
        <f t="shared" si="4"/>
        <v>0</v>
      </c>
      <c r="N46" s="142">
        <f t="shared" si="5"/>
        <v>0</v>
      </c>
      <c r="O46" s="92"/>
      <c r="P46" s="141" t="str">
        <f t="shared" si="6"/>
        <v/>
      </c>
      <c r="Q46" s="122"/>
      <c r="R46" s="152">
        <f t="shared" si="1"/>
        <v>0</v>
      </c>
      <c r="S46" s="65">
        <f t="shared" si="7"/>
        <v>0</v>
      </c>
      <c r="T46" s="64">
        <f t="shared" si="8"/>
        <v>0</v>
      </c>
      <c r="U46" s="144">
        <f t="shared" si="9"/>
        <v>0</v>
      </c>
      <c r="V46" s="92"/>
      <c r="W46" s="141" t="str">
        <f t="shared" si="10"/>
        <v/>
      </c>
      <c r="X46" s="126"/>
    </row>
    <row r="47" spans="1:24" s="22" customFormat="1" ht="24" customHeight="1">
      <c r="A47" s="319">
        <v>45</v>
      </c>
      <c r="B47" s="313"/>
      <c r="C47" s="313"/>
      <c r="D47" s="323"/>
      <c r="E47" s="324"/>
      <c r="F47" s="325"/>
      <c r="G47" s="326"/>
      <c r="H47" s="327">
        <f t="shared" si="2"/>
        <v>0</v>
      </c>
      <c r="I47" s="328"/>
      <c r="J47" s="316"/>
      <c r="K47" s="151">
        <f t="shared" si="3"/>
        <v>0</v>
      </c>
      <c r="L47" s="65">
        <f t="shared" si="0"/>
        <v>0</v>
      </c>
      <c r="M47" s="179">
        <f t="shared" si="4"/>
        <v>0</v>
      </c>
      <c r="N47" s="142">
        <f t="shared" si="5"/>
        <v>0</v>
      </c>
      <c r="O47" s="92"/>
      <c r="P47" s="141" t="str">
        <f t="shared" si="6"/>
        <v/>
      </c>
      <c r="Q47" s="122"/>
      <c r="R47" s="152">
        <f t="shared" si="1"/>
        <v>0</v>
      </c>
      <c r="S47" s="65">
        <f t="shared" si="7"/>
        <v>0</v>
      </c>
      <c r="T47" s="64">
        <f t="shared" si="8"/>
        <v>0</v>
      </c>
      <c r="U47" s="144">
        <f t="shared" si="9"/>
        <v>0</v>
      </c>
      <c r="V47" s="92"/>
      <c r="W47" s="141" t="str">
        <f t="shared" si="10"/>
        <v/>
      </c>
      <c r="X47" s="126"/>
    </row>
    <row r="48" spans="1:24" s="22" customFormat="1" ht="24" customHeight="1">
      <c r="A48" s="319">
        <v>46</v>
      </c>
      <c r="B48" s="313"/>
      <c r="C48" s="313"/>
      <c r="D48" s="323"/>
      <c r="E48" s="324"/>
      <c r="F48" s="325"/>
      <c r="G48" s="326"/>
      <c r="H48" s="327">
        <f t="shared" si="2"/>
        <v>0</v>
      </c>
      <c r="I48" s="328"/>
      <c r="J48" s="316"/>
      <c r="K48" s="151">
        <f t="shared" si="3"/>
        <v>0</v>
      </c>
      <c r="L48" s="65">
        <f t="shared" si="0"/>
        <v>0</v>
      </c>
      <c r="M48" s="179">
        <f t="shared" si="4"/>
        <v>0</v>
      </c>
      <c r="N48" s="142">
        <f t="shared" si="5"/>
        <v>0</v>
      </c>
      <c r="O48" s="92"/>
      <c r="P48" s="141" t="str">
        <f t="shared" si="6"/>
        <v/>
      </c>
      <c r="Q48" s="122"/>
      <c r="R48" s="152">
        <f t="shared" si="1"/>
        <v>0</v>
      </c>
      <c r="S48" s="65">
        <f t="shared" si="7"/>
        <v>0</v>
      </c>
      <c r="T48" s="64">
        <f t="shared" si="8"/>
        <v>0</v>
      </c>
      <c r="U48" s="144">
        <f t="shared" si="9"/>
        <v>0</v>
      </c>
      <c r="V48" s="92"/>
      <c r="W48" s="141" t="str">
        <f t="shared" si="10"/>
        <v/>
      </c>
      <c r="X48" s="126"/>
    </row>
    <row r="49" spans="1:24" s="22" customFormat="1" ht="24" customHeight="1">
      <c r="A49" s="319">
        <v>47</v>
      </c>
      <c r="B49" s="313"/>
      <c r="C49" s="313"/>
      <c r="D49" s="323"/>
      <c r="E49" s="324"/>
      <c r="F49" s="325"/>
      <c r="G49" s="326"/>
      <c r="H49" s="327">
        <f t="shared" si="2"/>
        <v>0</v>
      </c>
      <c r="I49" s="328"/>
      <c r="J49" s="316"/>
      <c r="K49" s="151">
        <f t="shared" si="3"/>
        <v>0</v>
      </c>
      <c r="L49" s="65">
        <f t="shared" si="0"/>
        <v>0</v>
      </c>
      <c r="M49" s="179">
        <f t="shared" si="4"/>
        <v>0</v>
      </c>
      <c r="N49" s="142">
        <f t="shared" si="5"/>
        <v>0</v>
      </c>
      <c r="O49" s="92"/>
      <c r="P49" s="141" t="str">
        <f t="shared" si="6"/>
        <v/>
      </c>
      <c r="Q49" s="122"/>
      <c r="R49" s="152">
        <f t="shared" si="1"/>
        <v>0</v>
      </c>
      <c r="S49" s="65">
        <f t="shared" si="7"/>
        <v>0</v>
      </c>
      <c r="T49" s="64">
        <f t="shared" si="8"/>
        <v>0</v>
      </c>
      <c r="U49" s="144">
        <f t="shared" si="9"/>
        <v>0</v>
      </c>
      <c r="V49" s="92"/>
      <c r="W49" s="141" t="str">
        <f t="shared" si="10"/>
        <v/>
      </c>
      <c r="X49" s="126"/>
    </row>
    <row r="50" spans="1:24" s="22" customFormat="1" ht="24" customHeight="1">
      <c r="A50" s="319">
        <v>48</v>
      </c>
      <c r="B50" s="313"/>
      <c r="C50" s="313"/>
      <c r="D50" s="323"/>
      <c r="E50" s="324"/>
      <c r="F50" s="325"/>
      <c r="G50" s="326"/>
      <c r="H50" s="327">
        <f t="shared" si="2"/>
        <v>0</v>
      </c>
      <c r="I50" s="328"/>
      <c r="J50" s="316"/>
      <c r="K50" s="151">
        <f t="shared" si="3"/>
        <v>0</v>
      </c>
      <c r="L50" s="65">
        <f t="shared" si="0"/>
        <v>0</v>
      </c>
      <c r="M50" s="179">
        <f t="shared" si="4"/>
        <v>0</v>
      </c>
      <c r="N50" s="142">
        <f t="shared" si="5"/>
        <v>0</v>
      </c>
      <c r="O50" s="92"/>
      <c r="P50" s="141" t="str">
        <f t="shared" si="6"/>
        <v/>
      </c>
      <c r="Q50" s="122"/>
      <c r="R50" s="152">
        <f t="shared" si="1"/>
        <v>0</v>
      </c>
      <c r="S50" s="65">
        <f t="shared" si="7"/>
        <v>0</v>
      </c>
      <c r="T50" s="64">
        <f t="shared" si="8"/>
        <v>0</v>
      </c>
      <c r="U50" s="144">
        <f t="shared" si="9"/>
        <v>0</v>
      </c>
      <c r="V50" s="92"/>
      <c r="W50" s="141" t="str">
        <f t="shared" si="10"/>
        <v/>
      </c>
      <c r="X50" s="126"/>
    </row>
    <row r="51" spans="1:24" s="22" customFormat="1" ht="24" customHeight="1">
      <c r="A51" s="319">
        <v>49</v>
      </c>
      <c r="B51" s="313"/>
      <c r="C51" s="313"/>
      <c r="D51" s="323"/>
      <c r="E51" s="324"/>
      <c r="F51" s="325"/>
      <c r="G51" s="326"/>
      <c r="H51" s="327">
        <f t="shared" si="2"/>
        <v>0</v>
      </c>
      <c r="I51" s="328"/>
      <c r="J51" s="316"/>
      <c r="K51" s="151">
        <f t="shared" si="3"/>
        <v>0</v>
      </c>
      <c r="L51" s="65">
        <f t="shared" si="0"/>
        <v>0</v>
      </c>
      <c r="M51" s="179">
        <f t="shared" si="4"/>
        <v>0</v>
      </c>
      <c r="N51" s="142">
        <f t="shared" si="5"/>
        <v>0</v>
      </c>
      <c r="O51" s="92"/>
      <c r="P51" s="141" t="str">
        <f t="shared" si="6"/>
        <v/>
      </c>
      <c r="Q51" s="122"/>
      <c r="R51" s="152">
        <f t="shared" si="1"/>
        <v>0</v>
      </c>
      <c r="S51" s="65">
        <f t="shared" si="7"/>
        <v>0</v>
      </c>
      <c r="T51" s="64">
        <f t="shared" si="8"/>
        <v>0</v>
      </c>
      <c r="U51" s="144">
        <f t="shared" si="9"/>
        <v>0</v>
      </c>
      <c r="V51" s="92"/>
      <c r="W51" s="141" t="str">
        <f t="shared" si="10"/>
        <v/>
      </c>
      <c r="X51" s="126"/>
    </row>
    <row r="52" spans="1:24" s="22" customFormat="1" ht="24" customHeight="1">
      <c r="A52" s="319">
        <v>50</v>
      </c>
      <c r="B52" s="313"/>
      <c r="C52" s="313"/>
      <c r="D52" s="323"/>
      <c r="E52" s="324"/>
      <c r="F52" s="325"/>
      <c r="G52" s="326"/>
      <c r="H52" s="327">
        <f t="shared" si="2"/>
        <v>0</v>
      </c>
      <c r="I52" s="328"/>
      <c r="J52" s="316"/>
      <c r="K52" s="151">
        <f t="shared" si="3"/>
        <v>0</v>
      </c>
      <c r="L52" s="65">
        <f t="shared" si="0"/>
        <v>0</v>
      </c>
      <c r="M52" s="179">
        <f t="shared" si="4"/>
        <v>0</v>
      </c>
      <c r="N52" s="142">
        <f t="shared" si="5"/>
        <v>0</v>
      </c>
      <c r="O52" s="92"/>
      <c r="P52" s="141" t="str">
        <f t="shared" si="6"/>
        <v/>
      </c>
      <c r="Q52" s="122"/>
      <c r="R52" s="152">
        <f t="shared" si="1"/>
        <v>0</v>
      </c>
      <c r="S52" s="65">
        <f t="shared" si="7"/>
        <v>0</v>
      </c>
      <c r="T52" s="64">
        <f t="shared" si="8"/>
        <v>0</v>
      </c>
      <c r="U52" s="144">
        <f t="shared" si="9"/>
        <v>0</v>
      </c>
      <c r="V52" s="92"/>
      <c r="W52" s="141" t="str">
        <f t="shared" si="10"/>
        <v/>
      </c>
      <c r="X52" s="126"/>
    </row>
    <row r="53" spans="1:24" s="22" customFormat="1" ht="24" customHeight="1" thickBot="1">
      <c r="A53" s="322"/>
      <c r="B53" s="318" t="s">
        <v>4</v>
      </c>
      <c r="C53" s="318"/>
      <c r="D53" s="318"/>
      <c r="E53" s="225"/>
      <c r="F53" s="225"/>
      <c r="G53" s="330"/>
      <c r="H53" s="327">
        <f>SUM(H3:H52)</f>
        <v>9111.02</v>
      </c>
      <c r="I53" s="331">
        <f>SUM(I3:I52)</f>
        <v>0</v>
      </c>
      <c r="J53" s="225">
        <f>SUM(J3:J52)</f>
        <v>0</v>
      </c>
      <c r="K53" s="158"/>
      <c r="L53" s="153"/>
      <c r="M53" s="153"/>
      <c r="N53" s="153">
        <f>SUM(N3:N52)</f>
        <v>9111.02</v>
      </c>
      <c r="O53" s="108"/>
      <c r="P53" s="109"/>
      <c r="Q53" s="123"/>
      <c r="R53" s="113"/>
      <c r="S53" s="155"/>
      <c r="T53" s="155"/>
      <c r="U53" s="155">
        <f>SUM(U3:U52)</f>
        <v>9111.02</v>
      </c>
      <c r="V53" s="114"/>
      <c r="W53" s="115"/>
      <c r="X53" s="127"/>
    </row>
    <row r="54" spans="2:23" ht="13">
      <c r="B54" s="312" t="str">
        <f>IF(A65="כן","תוכנית בתחומי הביוטכנולוגיה וננוטכנולוגיה","")</f>
        <v/>
      </c>
      <c r="O54" s="27"/>
      <c r="P54" s="27"/>
      <c r="Q54" s="39"/>
      <c r="V54" s="27"/>
      <c r="W54" s="27"/>
    </row>
    <row r="55" spans="15:23" ht="13">
      <c r="O55" s="88"/>
      <c r="P55" s="88"/>
      <c r="Q55" s="39"/>
      <c r="V55" s="88"/>
      <c r="W55" s="88"/>
    </row>
    <row r="56" spans="15:23" ht="13">
      <c r="O56" s="27"/>
      <c r="P56" s="88"/>
      <c r="Q56" s="39"/>
      <c r="V56" s="27"/>
      <c r="W56" s="88"/>
    </row>
    <row r="57" spans="15:23" ht="13">
      <c r="O57" s="27"/>
      <c r="P57" s="27"/>
      <c r="Q57" s="39"/>
      <c r="V57" s="27"/>
      <c r="W57" s="27"/>
    </row>
    <row r="58" spans="1:23" ht="13">
      <c r="A58" s="605" t="s">
        <v>101</v>
      </c>
      <c r="B58" s="605"/>
      <c r="O58" s="580" t="s">
        <v>99</v>
      </c>
      <c r="P58" s="580"/>
      <c r="Q58" s="39"/>
      <c r="V58" s="580" t="s">
        <v>99</v>
      </c>
      <c r="W58" s="580"/>
    </row>
    <row r="59" spans="1:23" ht="26">
      <c r="A59" s="143" t="s">
        <v>56</v>
      </c>
      <c r="B59" s="57" t="s">
        <v>13</v>
      </c>
      <c r="O59" s="56" t="s">
        <v>68</v>
      </c>
      <c r="P59" s="57" t="s">
        <v>69</v>
      </c>
      <c r="Q59" s="39"/>
      <c r="V59" s="56" t="s">
        <v>68</v>
      </c>
      <c r="W59" s="57" t="s">
        <v>69</v>
      </c>
    </row>
    <row r="60" spans="1:23" ht="26.5" customHeight="1">
      <c r="A60" s="58">
        <v>1</v>
      </c>
      <c r="B60" s="59" t="s">
        <v>57</v>
      </c>
      <c r="O60" s="58">
        <v>1</v>
      </c>
      <c r="P60" s="84" t="s">
        <v>66</v>
      </c>
      <c r="Q60" s="39"/>
      <c r="V60" s="58">
        <v>1</v>
      </c>
      <c r="W60" s="84" t="s">
        <v>66</v>
      </c>
    </row>
    <row r="61" spans="1:23" ht="26.5" customHeight="1">
      <c r="A61" s="58">
        <v>2</v>
      </c>
      <c r="B61" s="58" t="s">
        <v>58</v>
      </c>
      <c r="O61" s="58">
        <v>2</v>
      </c>
      <c r="P61" s="84" t="s">
        <v>65</v>
      </c>
      <c r="V61" s="58">
        <v>2</v>
      </c>
      <c r="W61" s="84" t="s">
        <v>65</v>
      </c>
    </row>
    <row r="62" spans="1:23" ht="26.5" customHeight="1">
      <c r="A62" s="58">
        <v>3</v>
      </c>
      <c r="B62" s="59" t="s">
        <v>59</v>
      </c>
      <c r="O62" s="58">
        <v>3</v>
      </c>
      <c r="P62" s="84" t="s">
        <v>64</v>
      </c>
      <c r="V62" s="58">
        <v>3</v>
      </c>
      <c r="W62" s="84" t="s">
        <v>64</v>
      </c>
    </row>
    <row r="63" spans="1:23" ht="26.5" customHeight="1">
      <c r="A63" s="58">
        <v>4</v>
      </c>
      <c r="B63" s="59" t="s">
        <v>60</v>
      </c>
      <c r="O63" s="58">
        <v>4</v>
      </c>
      <c r="P63" s="84" t="s">
        <v>67</v>
      </c>
      <c r="V63" s="58">
        <v>4</v>
      </c>
      <c r="W63" s="84" t="s">
        <v>67</v>
      </c>
    </row>
    <row r="64" spans="15:23" ht="26.5" customHeight="1">
      <c r="O64" s="58">
        <v>5</v>
      </c>
      <c r="P64" s="84" t="s">
        <v>20</v>
      </c>
      <c r="V64" s="58">
        <v>5</v>
      </c>
      <c r="W64" s="84" t="s">
        <v>20</v>
      </c>
    </row>
    <row r="65" spans="1:1" ht="13">
      <c r="A65" s="311">
        <f>+'ראשי-פרטים כלליים וריכוז הוצאות'!F7</f>
        <v>0</v>
      </c>
    </row>
    <row r="68" spans="1:1" ht="13">
      <c r="A68" s="469">
        <f>+'ראשי-פרטים כלליים וריכוז הוצאות'!C117</f>
        <v>7</v>
      </c>
    </row>
    <row r="69" spans="1:1" ht="13" thickBot="1">
      <c r="A69">
        <f>VLOOKUP(+'ראשי-פרטים כלליים וריכוז הוצאות'!C117,'ראשי-פרטים כלליים וריכוז הוצאות'!$F$116:$L$128,6,0)</f>
        <v>1</v>
      </c>
    </row>
  </sheetData>
  <sheetProtection algorithmName="SHA-512" hashValue="+LbICgb3gJSBEXmRDqOgmUgmEO8ji95vVLcdacmW1I1CYW98CO6RFsTS6E5rKdz5x8y4+04CuSiO/fDrU8s3Dg==" saltValue="4fqHLr4p8GC1g8AkagwGrg==" spinCount="100000" sheet="1" objects="1" scenarios="1"/>
  <customSheetViews>
    <customSheetView guid="{0c0a7354-1e68-4af0-8238-6cb67405e9aa}" showPageBreaks="1" topLeftCell="A4">
      <selection pane="topLeft" activeCell="B9" sqref="B9"/>
      <pageMargins left="0.75" right="0.75" top="1" bottom="1" header="0.5" footer="0.5"/>
      <pageSetup orientation="landscape" paperSize="9" r:id="rId4"/>
      <headerFooter alignWithMargins="0"/>
    </customSheetView>
  </customSheetViews>
  <mergeCells count="8">
    <mergeCell ref="O58:P58"/>
    <mergeCell ref="A1:B1"/>
    <mergeCell ref="A58:B58"/>
    <mergeCell ref="K1:P1"/>
    <mergeCell ref="X1:X2"/>
    <mergeCell ref="R1:W1"/>
    <mergeCell ref="V58:W58"/>
    <mergeCell ref="Q1:Q2"/>
  </mergeCells>
  <conditionalFormatting sqref="R3:S52">
    <cfRule type="cellIs" priority="3" dxfId="2" operator="notEqual" stopIfTrue="1">
      <formula>K3</formula>
    </cfRule>
  </conditionalFormatting>
  <conditionalFormatting sqref="T3:T52">
    <cfRule type="cellIs" priority="4" dxfId="17" operator="between" stopIfTrue="1">
      <formula>0.0001</formula>
      <formula>2499</formula>
    </cfRule>
    <cfRule type="cellIs" priority="5" dxfId="2" operator="notEqual" stopIfTrue="1">
      <formula>$G3</formula>
    </cfRule>
  </conditionalFormatting>
  <conditionalFormatting sqref="M3:M52">
    <cfRule type="cellIs" priority="6" dxfId="17" operator="between" stopIfTrue="1">
      <formula>2499</formula>
      <formula>0.6</formula>
    </cfRule>
    <cfRule type="cellIs" priority="7" dxfId="2" operator="notEqual" stopIfTrue="1">
      <formula>$G3</formula>
    </cfRule>
  </conditionalFormatting>
  <conditionalFormatting sqref="N3:N52">
    <cfRule type="cellIs" priority="8" dxfId="3" operator="notEqual" stopIfTrue="1">
      <formula>H3</formula>
    </cfRule>
  </conditionalFormatting>
  <conditionalFormatting sqref="F3:F52">
    <cfRule type="expression" priority="9" dxfId="17" stopIfTrue="1">
      <formula>((DATEDIF(D3,$H$1+1,"m"))&lt;F3)</formula>
    </cfRule>
    <cfRule type="cellIs" priority="10" dxfId="23" operator="greaterThan" stopIfTrue="1">
      <formula>$D$1</formula>
    </cfRule>
    <cfRule type="cellIs" priority="11" dxfId="17" operator="lessThan" stopIfTrue="1">
      <formula>0</formula>
    </cfRule>
  </conditionalFormatting>
  <conditionalFormatting sqref="D3:D52">
    <cfRule type="expression" priority="12" dxfId="23" stopIfTrue="1">
      <formula>AND((($F$1-$D3)-731&gt;0),COUNTA($D3)=1)</formula>
    </cfRule>
    <cfRule type="expression" priority="13" dxfId="17" stopIfTrue="1">
      <formula>AND((($F$1-$D3)&lt;0),COUNTA($D3)=1)</formula>
    </cfRule>
    <cfRule type="expression" priority="14" dxfId="17" stopIfTrue="1">
      <formula>AND((($H$1-$D3)-1096&gt;0),COUNTA($D3)=1)</formula>
    </cfRule>
  </conditionalFormatting>
  <conditionalFormatting sqref="K3:L52">
    <cfRule type="cellIs" priority="15" dxfId="2" operator="notEqual" stopIfTrue="1">
      <formula>E3</formula>
    </cfRule>
  </conditionalFormatting>
  <conditionalFormatting sqref="D1">
    <cfRule type="cellIs" priority="16" dxfId="19" operator="equal" stopIfTrue="1">
      <formula>0</formula>
    </cfRule>
  </conditionalFormatting>
  <conditionalFormatting sqref="G3:G52">
    <cfRule type="cellIs" priority="17" dxfId="17" operator="between" stopIfTrue="1">
      <formula>2499</formula>
      <formula>0.6</formula>
    </cfRule>
  </conditionalFormatting>
  <conditionalFormatting sqref="E3:E52">
    <cfRule type="cellIs" priority="18" dxfId="17" operator="greaterThan" stopIfTrue="1">
      <formula>1</formula>
    </cfRule>
  </conditionalFormatting>
  <conditionalFormatting sqref="I3:I52">
    <cfRule type="cellIs" priority="19" dxfId="16" operator="greaterThan" stopIfTrue="1">
      <formula>0.666</formula>
    </cfRule>
  </conditionalFormatting>
  <conditionalFormatting sqref="H2">
    <cfRule type="expression" priority="20" dxfId="15" stopIfTrue="1">
      <formula>$A$65="כן"</formula>
    </cfRule>
  </conditionalFormatting>
  <conditionalFormatting sqref="A68:A69">
    <cfRule type="expression" priority="2" dxfId="8" stopIfTrue="1">
      <formula>OR($A$68=1,$A$68=3,$A$68=5,$A$68=6)</formula>
    </cfRule>
  </conditionalFormatting>
  <conditionalFormatting sqref="A1:XFD1048576">
    <cfRule type="expression" priority="1" dxfId="0" stopIfTrue="1">
      <formula>$A$69=0</formula>
    </cfRule>
  </conditionalFormatting>
  <dataValidations count="8">
    <dataValidation type="decimal" allowBlank="1" showInputMessage="1" showErrorMessage="1" errorTitle="הזנת מס' חודשי שימוש שגויה:" error="מס' חודשי השימוש שהזנת חורגים מהפרש החודשים בין תאריך הרכישה ותאריך סיום המו&quot;פ._x000a_או שהוזנו באופן שגוי_x000a__x000a_נא להזין את מספר חודשי השימוש באופן תקין." sqref="F3:F52">
      <formula1>0</formula1>
      <formula2>MIN((1+(DATEDIF(D3,$H$1+1,"d"))/(DATEDIF($F$1,$H$1+1,"d"))*(DATEDIF($F$1,$H$1+1,"M"))),$D$1)</formula2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אחר (נא פרט בעמודה משמאל)_x000a_" errorTitle="בודק מקצועי: נא בחר קוד נימוק" error="במידה והינך מעוניין בנימוק אחר, הקש חמש או השאר התא ריק וכתוב את המלל בתא שמשמאל" sqref="O3:O52">
      <formula1>$O$60:$O$64</formula1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אחר (נא פרט בעמודה משמאל)_x000a_" errorTitle="בודק מקצועי: נא בחר קוד נימוק" error="במידה והינך מעוניין בנימוק אחר, הקש חמש או השאר התא ריק וכתוב את המלל בתא שמשמאל" sqref="V3:V52">
      <formula1>$V$60:$V$64</formula1>
    </dataValidation>
    <dataValidation type="decimal" allowBlank="1" showInputMessage="1" showErrorMessage="1" error="נא להזין עלות הציוד בש&quot;ח" sqref="G3:G52">
      <formula1>0</formula1>
      <formula2>999999999</formula2>
    </dataValidation>
    <dataValidation type="decimal" allowBlank="1" showInputMessage="1" showErrorMessage="1" error="אחוז השימוש בציוד מוגבל  ל-100%._x000a_נא להזין שנית בבקשה." sqref="E3:E52">
      <formula1>0</formula1>
      <formula2>1</formula2>
    </dataValidation>
    <dataValidation type="decimal" allowBlank="1" showInputMessage="1" showErrorMessage="1" error="יש לוודא כי הפחת המצטבר הינו בטווח שבין 0-100%" sqref="I3:I52">
      <formula1>0</formula1>
      <formula2>1.00001</formula2>
    </dataValidation>
    <dataValidation type="list" allowBlank="1" showErrorMessage="1" promptTitle=" נא להקיש קוד עלות:" prompt="הצעת מחיר,_x000a_חוזה,_x000a_מחירון,_x000a_אמדן." error="הצעת מחיר, _x000a_חוזה, _x000a_מחירון,_x000a_אמדן." sqref="J3:J52">
      <formula1>$B$60:$B$63</formula1>
    </dataValidation>
    <dataValidation errorStyle="warning" type="date" allowBlank="1" showInputMessage="1" showErrorMessage="1" error="נא להזין את תאריך רכישת הציוד כנדרש: dd/mm/yy_x000a__x000a_וודא כי תאריך הרכישה אינו עולה על 3 שנים מיום תחילת המו&quot;פ _x000a_ולחילופין שאינו חורג מסיום תקופת המו&quot;פ." sqref="D3:D52">
      <formula1>$F$1-1096</formula1>
      <formula2>$H$1</formula2>
    </dataValidation>
  </dataValidations>
  <printOptions horizontalCentered="1" verticalCentered="1"/>
  <pageMargins left="0.196850393700787" right="0.24" top="0.15748031496063" bottom="0.15748031496063" header="0.0393700787401575" footer="0.0393700787401575"/>
  <pageSetup orientation="portrait" paperSize="9" scale="31" r:id="rId3"/>
  <headerFooter alignWithMargins="0">
    <oddFooter>&amp;Cעמוד &amp;P מתוך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גיליון7">
    <tabColor theme="6" tint="0.59999"/>
  </sheetPr>
  <dimension ref="A1:T69"/>
  <sheetViews>
    <sheetView rightToLeft="1" workbookViewId="0" topLeftCell="A1">
      <selection pane="topLeft" activeCell="D10" sqref="D10"/>
    </sheetView>
  </sheetViews>
  <sheetFormatPr defaultRowHeight="12.75" outlineLevelCol="1"/>
  <cols>
    <col min="2" max="2" width="19.4285714285714" customWidth="1"/>
    <col min="3" max="3" width="17.8571428571429" customWidth="1"/>
    <col min="4" max="4" width="11.5714285714286" customWidth="1"/>
    <col min="6" max="8" width="8.85714285714286" hidden="1" customWidth="1" outlineLevel="1"/>
    <col min="9" max="9" width="11.4285714285714" hidden="1" customWidth="1" outlineLevel="1"/>
    <col min="10" max="10" width="26.5714285714286" hidden="1" customWidth="1" outlineLevel="1"/>
    <col min="11" max="11" width="8.85714285714286" collapsed="1"/>
    <col min="12" max="15" width="8.85714285714286" hidden="1" customWidth="1" outlineLevel="1"/>
    <col min="16" max="16" width="25" hidden="1" customWidth="1" outlineLevel="1"/>
    <col min="17" max="17" width="8.85714285714286" collapsed="1"/>
    <col min="19" max="19" width="28.2857142857143" customWidth="1"/>
  </cols>
  <sheetData>
    <row r="1" spans="1:17" ht="79.15" customHeight="1" thickBot="1">
      <c r="A1" s="597" t="s">
        <v>249</v>
      </c>
      <c r="B1" s="582"/>
      <c r="C1" s="582"/>
      <c r="D1" s="391">
        <f>'ראשי-פרטים כלליים וריכוז הוצאות'!F5</f>
        <v>43403</v>
      </c>
      <c r="E1" s="130"/>
      <c r="F1" s="585" t="s">
        <v>206</v>
      </c>
      <c r="G1" s="587"/>
      <c r="H1" s="578" t="s">
        <v>151</v>
      </c>
      <c r="I1" s="579"/>
      <c r="J1" s="274">
        <v>0</v>
      </c>
      <c r="K1" s="445" t="s">
        <v>72</v>
      </c>
      <c r="L1" s="611" t="s">
        <v>207</v>
      </c>
      <c r="M1" s="612"/>
      <c r="N1" s="613" t="s">
        <v>104</v>
      </c>
      <c r="O1" s="614"/>
      <c r="P1" s="448">
        <v>0</v>
      </c>
      <c r="Q1" s="444" t="s">
        <v>232</v>
      </c>
    </row>
    <row r="2" spans="1:17" ht="52">
      <c r="A2" s="35" t="s">
        <v>5</v>
      </c>
      <c r="B2" s="35" t="s">
        <v>77</v>
      </c>
      <c r="C2" s="35" t="s">
        <v>78</v>
      </c>
      <c r="D2" s="35" t="s">
        <v>100</v>
      </c>
      <c r="E2" s="35" t="s">
        <v>63</v>
      </c>
      <c r="F2" s="156" t="s">
        <v>70</v>
      </c>
      <c r="G2" s="68" t="s">
        <v>73</v>
      </c>
      <c r="H2" s="68" t="s">
        <v>71</v>
      </c>
      <c r="I2" s="68" t="s">
        <v>157</v>
      </c>
      <c r="J2" s="174" t="s">
        <v>24</v>
      </c>
      <c r="K2" s="454"/>
      <c r="L2" s="455" t="s">
        <v>205</v>
      </c>
      <c r="M2" s="455" t="s">
        <v>73</v>
      </c>
      <c r="N2" s="455" t="s">
        <v>102</v>
      </c>
      <c r="O2" s="455" t="s">
        <v>98</v>
      </c>
      <c r="P2" s="455" t="s">
        <v>24</v>
      </c>
      <c r="Q2" s="456"/>
    </row>
    <row r="3" spans="1:17" ht="15" customHeight="1">
      <c r="A3" s="382">
        <v>1</v>
      </c>
      <c r="B3" s="383" t="s">
        <v>321</v>
      </c>
      <c r="C3" s="384" t="s">
        <v>322</v>
      </c>
      <c r="D3" s="385" t="s">
        <v>60</v>
      </c>
      <c r="E3" s="384">
        <v>60000</v>
      </c>
      <c r="F3" s="157">
        <f>+E3</f>
        <v>60000</v>
      </c>
      <c r="G3" s="286">
        <f t="shared" si="0" ref="G3:G42">IF($J$1&gt;0,1-$J$1,100%)</f>
        <v>1</v>
      </c>
      <c r="H3" s="91">
        <f>F3*G3</f>
        <v>60000</v>
      </c>
      <c r="I3" s="92"/>
      <c r="J3" s="106" t="str">
        <f>IF(I3&gt;0,(VLOOKUP(I3,$R$58:$S$63,2,0)),"")</f>
        <v/>
      </c>
      <c r="K3" s="122"/>
      <c r="L3" s="449">
        <f>E3</f>
        <v>60000</v>
      </c>
      <c r="M3" s="450">
        <f t="shared" si="1" ref="M3:M42">IF($P$1&gt;0,((1-$P$1)*(1-$J$1)),G3)</f>
        <v>1</v>
      </c>
      <c r="N3" s="451">
        <f>L3*M3</f>
        <v>60000</v>
      </c>
      <c r="O3" s="452"/>
      <c r="P3" s="453" t="str">
        <f>IF(O3&gt;0,(VLOOKUP(O3,$R$58:$S$63,2,0)),"")</f>
        <v/>
      </c>
      <c r="Q3" s="126"/>
    </row>
    <row r="4" spans="1:17" ht="39">
      <c r="A4" s="382">
        <v>2</v>
      </c>
      <c r="B4" s="383" t="s">
        <v>323</v>
      </c>
      <c r="C4" s="386" t="s">
        <v>324</v>
      </c>
      <c r="D4" s="385" t="s">
        <v>60</v>
      </c>
      <c r="E4" s="384">
        <v>30000</v>
      </c>
      <c r="F4" s="157">
        <f t="shared" si="2" ref="F4:F42">+E4</f>
        <v>30000</v>
      </c>
      <c r="G4" s="286">
        <f t="shared" si="0"/>
        <v>1</v>
      </c>
      <c r="H4" s="91">
        <f t="shared" si="3" ref="H4:H42">F4*G4</f>
        <v>30000</v>
      </c>
      <c r="I4" s="92"/>
      <c r="J4" s="106" t="str">
        <f t="shared" si="4" ref="J4:J42">IF(I4&gt;0,(VLOOKUP(I4,$R$58:$S$63,2,0)),"")</f>
        <v/>
      </c>
      <c r="K4" s="122"/>
      <c r="L4" s="105">
        <f t="shared" si="5" ref="L4:L42">E4</f>
        <v>30000</v>
      </c>
      <c r="M4" s="90">
        <f t="shared" si="1"/>
        <v>1</v>
      </c>
      <c r="N4" s="111">
        <f t="shared" si="6" ref="N4:N42">L4*M4</f>
        <v>30000</v>
      </c>
      <c r="O4" s="92"/>
      <c r="P4" s="106" t="str">
        <f t="shared" si="7" ref="P4:P42">IF(O4&gt;0,(VLOOKUP(O4,$R$58:$S$63,2,0)),"")</f>
        <v/>
      </c>
      <c r="Q4" s="126"/>
    </row>
    <row r="5" spans="1:17" ht="26">
      <c r="A5" s="382">
        <v>3</v>
      </c>
      <c r="B5" s="383" t="s">
        <v>325</v>
      </c>
      <c r="C5" s="386" t="s">
        <v>326</v>
      </c>
      <c r="D5" s="385" t="s">
        <v>60</v>
      </c>
      <c r="E5" s="384">
        <v>10000</v>
      </c>
      <c r="F5" s="157">
        <f t="shared" si="2"/>
        <v>10000</v>
      </c>
      <c r="G5" s="286">
        <f t="shared" si="0"/>
        <v>1</v>
      </c>
      <c r="H5" s="91">
        <f t="shared" si="3"/>
        <v>10000</v>
      </c>
      <c r="I5" s="92"/>
      <c r="J5" s="106" t="str">
        <f t="shared" si="4"/>
        <v/>
      </c>
      <c r="K5" s="122"/>
      <c r="L5" s="105">
        <f t="shared" si="5"/>
        <v>10000</v>
      </c>
      <c r="M5" s="90">
        <f t="shared" si="1"/>
        <v>1</v>
      </c>
      <c r="N5" s="111">
        <f t="shared" si="6"/>
        <v>10000</v>
      </c>
      <c r="O5" s="92"/>
      <c r="P5" s="106" t="str">
        <f t="shared" si="7"/>
        <v/>
      </c>
      <c r="Q5" s="126"/>
    </row>
    <row r="6" spans="1:17" ht="13">
      <c r="A6" s="382">
        <v>4</v>
      </c>
      <c r="B6" s="383" t="s">
        <v>327</v>
      </c>
      <c r="C6" s="386" t="s">
        <v>328</v>
      </c>
      <c r="D6" s="385" t="s">
        <v>60</v>
      </c>
      <c r="E6" s="384">
        <v>10000</v>
      </c>
      <c r="F6" s="157">
        <f t="shared" si="2"/>
        <v>10000</v>
      </c>
      <c r="G6" s="286">
        <f t="shared" si="0"/>
        <v>1</v>
      </c>
      <c r="H6" s="91">
        <f t="shared" si="3"/>
        <v>10000</v>
      </c>
      <c r="I6" s="92"/>
      <c r="J6" s="106" t="str">
        <f t="shared" si="4"/>
        <v/>
      </c>
      <c r="K6" s="122"/>
      <c r="L6" s="105">
        <f t="shared" si="5"/>
        <v>10000</v>
      </c>
      <c r="M6" s="90">
        <f t="shared" si="1"/>
        <v>1</v>
      </c>
      <c r="N6" s="111">
        <f t="shared" si="6"/>
        <v>10000</v>
      </c>
      <c r="O6" s="92"/>
      <c r="P6" s="106" t="str">
        <f t="shared" si="7"/>
        <v/>
      </c>
      <c r="Q6" s="126"/>
    </row>
    <row r="7" spans="1:17" ht="13">
      <c r="A7" s="382">
        <v>5</v>
      </c>
      <c r="B7" s="383"/>
      <c r="C7" s="386"/>
      <c r="D7" s="385"/>
      <c r="E7" s="384"/>
      <c r="F7" s="157">
        <f t="shared" si="2"/>
        <v>0</v>
      </c>
      <c r="G7" s="286">
        <f t="shared" si="0"/>
        <v>1</v>
      </c>
      <c r="H7" s="91">
        <f t="shared" si="3"/>
        <v>0</v>
      </c>
      <c r="I7" s="92"/>
      <c r="J7" s="106" t="str">
        <f t="shared" si="4"/>
        <v/>
      </c>
      <c r="K7" s="122"/>
      <c r="L7" s="105">
        <f t="shared" si="5"/>
        <v>0</v>
      </c>
      <c r="M7" s="90">
        <f t="shared" si="1"/>
        <v>1</v>
      </c>
      <c r="N7" s="111">
        <f t="shared" si="6"/>
        <v>0</v>
      </c>
      <c r="O7" s="92"/>
      <c r="P7" s="106" t="str">
        <f t="shared" si="7"/>
        <v/>
      </c>
      <c r="Q7" s="126"/>
    </row>
    <row r="8" spans="1:17" ht="13">
      <c r="A8" s="382">
        <v>6</v>
      </c>
      <c r="B8" s="383"/>
      <c r="C8" s="386"/>
      <c r="D8" s="385"/>
      <c r="E8" s="384"/>
      <c r="F8" s="157">
        <f t="shared" si="2"/>
        <v>0</v>
      </c>
      <c r="G8" s="286">
        <f t="shared" si="0"/>
        <v>1</v>
      </c>
      <c r="H8" s="91">
        <f t="shared" si="3"/>
        <v>0</v>
      </c>
      <c r="I8" s="92"/>
      <c r="J8" s="106" t="str">
        <f t="shared" si="4"/>
        <v/>
      </c>
      <c r="K8" s="122"/>
      <c r="L8" s="105">
        <f t="shared" si="5"/>
        <v>0</v>
      </c>
      <c r="M8" s="90">
        <f t="shared" si="1"/>
        <v>1</v>
      </c>
      <c r="N8" s="111">
        <f t="shared" si="6"/>
        <v>0</v>
      </c>
      <c r="O8" s="92"/>
      <c r="P8" s="106" t="str">
        <f t="shared" si="7"/>
        <v/>
      </c>
      <c r="Q8" s="126"/>
    </row>
    <row r="9" spans="1:17" ht="13">
      <c r="A9" s="382">
        <v>7</v>
      </c>
      <c r="B9" s="383"/>
      <c r="C9" s="384"/>
      <c r="D9" s="385"/>
      <c r="E9" s="384"/>
      <c r="F9" s="157">
        <f t="shared" si="2"/>
        <v>0</v>
      </c>
      <c r="G9" s="286">
        <f t="shared" si="0"/>
        <v>1</v>
      </c>
      <c r="H9" s="91">
        <f t="shared" si="3"/>
        <v>0</v>
      </c>
      <c r="I9" s="92"/>
      <c r="J9" s="106" t="str">
        <f t="shared" si="4"/>
        <v/>
      </c>
      <c r="K9" s="122"/>
      <c r="L9" s="105">
        <f t="shared" si="5"/>
        <v>0</v>
      </c>
      <c r="M9" s="90">
        <f t="shared" si="1"/>
        <v>1</v>
      </c>
      <c r="N9" s="111">
        <f t="shared" si="6"/>
        <v>0</v>
      </c>
      <c r="O9" s="92"/>
      <c r="P9" s="106" t="str">
        <f t="shared" si="7"/>
        <v/>
      </c>
      <c r="Q9" s="126"/>
    </row>
    <row r="10" spans="1:17" ht="13">
      <c r="A10" s="382">
        <v>8</v>
      </c>
      <c r="B10" s="383"/>
      <c r="C10" s="386"/>
      <c r="D10" s="385"/>
      <c r="E10" s="384"/>
      <c r="F10" s="157">
        <f t="shared" si="2"/>
        <v>0</v>
      </c>
      <c r="G10" s="286">
        <f t="shared" si="0"/>
        <v>1</v>
      </c>
      <c r="H10" s="91">
        <f t="shared" si="3"/>
        <v>0</v>
      </c>
      <c r="I10" s="92"/>
      <c r="J10" s="106" t="str">
        <f t="shared" si="4"/>
        <v/>
      </c>
      <c r="K10" s="122"/>
      <c r="L10" s="105">
        <f t="shared" si="5"/>
        <v>0</v>
      </c>
      <c r="M10" s="90">
        <f t="shared" si="1"/>
        <v>1</v>
      </c>
      <c r="N10" s="111">
        <f t="shared" si="6"/>
        <v>0</v>
      </c>
      <c r="O10" s="92"/>
      <c r="P10" s="106" t="str">
        <f t="shared" si="7"/>
        <v/>
      </c>
      <c r="Q10" s="126"/>
    </row>
    <row r="11" spans="1:17" ht="13">
      <c r="A11" s="382">
        <v>9</v>
      </c>
      <c r="B11" s="383"/>
      <c r="C11" s="386"/>
      <c r="D11" s="385"/>
      <c r="E11" s="384"/>
      <c r="F11" s="157">
        <f t="shared" si="2"/>
        <v>0</v>
      </c>
      <c r="G11" s="286">
        <f t="shared" si="0"/>
        <v>1</v>
      </c>
      <c r="H11" s="91">
        <f t="shared" si="3"/>
        <v>0</v>
      </c>
      <c r="I11" s="92"/>
      <c r="J11" s="106" t="str">
        <f t="shared" si="4"/>
        <v/>
      </c>
      <c r="K11" s="122"/>
      <c r="L11" s="105">
        <f t="shared" si="5"/>
        <v>0</v>
      </c>
      <c r="M11" s="90">
        <f t="shared" si="1"/>
        <v>1</v>
      </c>
      <c r="N11" s="111">
        <f t="shared" si="6"/>
        <v>0</v>
      </c>
      <c r="O11" s="92"/>
      <c r="P11" s="106" t="str">
        <f t="shared" si="7"/>
        <v/>
      </c>
      <c r="Q11" s="126"/>
    </row>
    <row r="12" spans="1:17" ht="13">
      <c r="A12" s="382">
        <v>10</v>
      </c>
      <c r="B12" s="383"/>
      <c r="C12" s="386"/>
      <c r="D12" s="385"/>
      <c r="E12" s="384"/>
      <c r="F12" s="157">
        <f t="shared" si="2"/>
        <v>0</v>
      </c>
      <c r="G12" s="286">
        <f t="shared" si="0"/>
        <v>1</v>
      </c>
      <c r="H12" s="91">
        <f t="shared" si="3"/>
        <v>0</v>
      </c>
      <c r="I12" s="92"/>
      <c r="J12" s="106" t="str">
        <f t="shared" si="4"/>
        <v/>
      </c>
      <c r="K12" s="122"/>
      <c r="L12" s="105">
        <f t="shared" si="5"/>
        <v>0</v>
      </c>
      <c r="M12" s="90">
        <f t="shared" si="1"/>
        <v>1</v>
      </c>
      <c r="N12" s="111">
        <f t="shared" si="6"/>
        <v>0</v>
      </c>
      <c r="O12" s="92"/>
      <c r="P12" s="106" t="str">
        <f t="shared" si="7"/>
        <v/>
      </c>
      <c r="Q12" s="126"/>
    </row>
    <row r="13" spans="1:17" ht="13">
      <c r="A13" s="382">
        <v>11</v>
      </c>
      <c r="B13" s="383"/>
      <c r="C13" s="386"/>
      <c r="D13" s="385"/>
      <c r="E13" s="384"/>
      <c r="F13" s="157">
        <f t="shared" si="2"/>
        <v>0</v>
      </c>
      <c r="G13" s="286">
        <f t="shared" si="0"/>
        <v>1</v>
      </c>
      <c r="H13" s="91">
        <f t="shared" si="3"/>
        <v>0</v>
      </c>
      <c r="I13" s="92"/>
      <c r="J13" s="106" t="str">
        <f t="shared" si="4"/>
        <v/>
      </c>
      <c r="K13" s="122"/>
      <c r="L13" s="105">
        <f t="shared" si="5"/>
        <v>0</v>
      </c>
      <c r="M13" s="90">
        <f t="shared" si="1"/>
        <v>1</v>
      </c>
      <c r="N13" s="111">
        <f t="shared" si="6"/>
        <v>0</v>
      </c>
      <c r="O13" s="92"/>
      <c r="P13" s="106" t="str">
        <f t="shared" si="7"/>
        <v/>
      </c>
      <c r="Q13" s="126"/>
    </row>
    <row r="14" spans="1:17" ht="13">
      <c r="A14" s="382">
        <v>12</v>
      </c>
      <c r="B14" s="383"/>
      <c r="C14" s="386"/>
      <c r="D14" s="385"/>
      <c r="E14" s="384"/>
      <c r="F14" s="157">
        <f t="shared" si="2"/>
        <v>0</v>
      </c>
      <c r="G14" s="286">
        <f t="shared" si="0"/>
        <v>1</v>
      </c>
      <c r="H14" s="91">
        <f t="shared" si="3"/>
        <v>0</v>
      </c>
      <c r="I14" s="92"/>
      <c r="J14" s="106" t="str">
        <f t="shared" si="4"/>
        <v/>
      </c>
      <c r="K14" s="122"/>
      <c r="L14" s="105">
        <f t="shared" si="5"/>
        <v>0</v>
      </c>
      <c r="M14" s="90">
        <f t="shared" si="1"/>
        <v>1</v>
      </c>
      <c r="N14" s="111">
        <f t="shared" si="6"/>
        <v>0</v>
      </c>
      <c r="O14" s="92"/>
      <c r="P14" s="106" t="str">
        <f t="shared" si="7"/>
        <v/>
      </c>
      <c r="Q14" s="126"/>
    </row>
    <row r="15" spans="1:17" ht="13">
      <c r="A15" s="382">
        <v>13</v>
      </c>
      <c r="B15" s="383"/>
      <c r="C15" s="386"/>
      <c r="D15" s="385"/>
      <c r="E15" s="384"/>
      <c r="F15" s="157">
        <f t="shared" si="2"/>
        <v>0</v>
      </c>
      <c r="G15" s="286">
        <f t="shared" si="0"/>
        <v>1</v>
      </c>
      <c r="H15" s="91">
        <f t="shared" si="3"/>
        <v>0</v>
      </c>
      <c r="I15" s="92"/>
      <c r="J15" s="106" t="str">
        <f t="shared" si="4"/>
        <v/>
      </c>
      <c r="K15" s="122"/>
      <c r="L15" s="105">
        <f t="shared" si="5"/>
        <v>0</v>
      </c>
      <c r="M15" s="90">
        <f t="shared" si="1"/>
        <v>1</v>
      </c>
      <c r="N15" s="111">
        <f t="shared" si="6"/>
        <v>0</v>
      </c>
      <c r="O15" s="92"/>
      <c r="P15" s="106" t="str">
        <f t="shared" si="7"/>
        <v/>
      </c>
      <c r="Q15" s="126"/>
    </row>
    <row r="16" spans="1:17" ht="13">
      <c r="A16" s="382">
        <v>14</v>
      </c>
      <c r="B16" s="383"/>
      <c r="C16" s="386"/>
      <c r="D16" s="385"/>
      <c r="E16" s="384"/>
      <c r="F16" s="157">
        <f t="shared" si="2"/>
        <v>0</v>
      </c>
      <c r="G16" s="286">
        <f t="shared" si="0"/>
        <v>1</v>
      </c>
      <c r="H16" s="91">
        <f t="shared" si="3"/>
        <v>0</v>
      </c>
      <c r="I16" s="92"/>
      <c r="J16" s="106" t="str">
        <f t="shared" si="4"/>
        <v/>
      </c>
      <c r="K16" s="122"/>
      <c r="L16" s="105">
        <f t="shared" si="5"/>
        <v>0</v>
      </c>
      <c r="M16" s="90">
        <f t="shared" si="1"/>
        <v>1</v>
      </c>
      <c r="N16" s="111">
        <f t="shared" si="6"/>
        <v>0</v>
      </c>
      <c r="O16" s="92"/>
      <c r="P16" s="106" t="str">
        <f t="shared" si="7"/>
        <v/>
      </c>
      <c r="Q16" s="126"/>
    </row>
    <row r="17" spans="1:17" ht="13">
      <c r="A17" s="382">
        <v>15</v>
      </c>
      <c r="B17" s="383"/>
      <c r="C17" s="386"/>
      <c r="D17" s="385"/>
      <c r="E17" s="384"/>
      <c r="F17" s="157">
        <f t="shared" si="2"/>
        <v>0</v>
      </c>
      <c r="G17" s="286">
        <f t="shared" si="0"/>
        <v>1</v>
      </c>
      <c r="H17" s="91">
        <f t="shared" si="3"/>
        <v>0</v>
      </c>
      <c r="I17" s="92"/>
      <c r="J17" s="106" t="str">
        <f t="shared" si="4"/>
        <v/>
      </c>
      <c r="K17" s="122"/>
      <c r="L17" s="105">
        <f t="shared" si="5"/>
        <v>0</v>
      </c>
      <c r="M17" s="90">
        <f t="shared" si="1"/>
        <v>1</v>
      </c>
      <c r="N17" s="111">
        <f t="shared" si="6"/>
        <v>0</v>
      </c>
      <c r="O17" s="92"/>
      <c r="P17" s="106" t="str">
        <f t="shared" si="7"/>
        <v/>
      </c>
      <c r="Q17" s="126"/>
    </row>
    <row r="18" spans="1:17" ht="13">
      <c r="A18" s="382">
        <v>16</v>
      </c>
      <c r="B18" s="383"/>
      <c r="C18" s="386"/>
      <c r="D18" s="385"/>
      <c r="E18" s="384"/>
      <c r="F18" s="157">
        <f t="shared" si="2"/>
        <v>0</v>
      </c>
      <c r="G18" s="286">
        <f t="shared" si="0"/>
        <v>1</v>
      </c>
      <c r="H18" s="91">
        <f t="shared" si="3"/>
        <v>0</v>
      </c>
      <c r="I18" s="92"/>
      <c r="J18" s="106" t="str">
        <f t="shared" si="4"/>
        <v/>
      </c>
      <c r="K18" s="122"/>
      <c r="L18" s="105">
        <f t="shared" si="5"/>
        <v>0</v>
      </c>
      <c r="M18" s="90">
        <f t="shared" si="1"/>
        <v>1</v>
      </c>
      <c r="N18" s="111">
        <f t="shared" si="6"/>
        <v>0</v>
      </c>
      <c r="O18" s="92"/>
      <c r="P18" s="106" t="str">
        <f t="shared" si="7"/>
        <v/>
      </c>
      <c r="Q18" s="126"/>
    </row>
    <row r="19" spans="1:17" ht="13">
      <c r="A19" s="382">
        <v>17</v>
      </c>
      <c r="B19" s="383"/>
      <c r="C19" s="386"/>
      <c r="D19" s="385"/>
      <c r="E19" s="384"/>
      <c r="F19" s="157">
        <f t="shared" si="2"/>
        <v>0</v>
      </c>
      <c r="G19" s="286">
        <f t="shared" si="0"/>
        <v>1</v>
      </c>
      <c r="H19" s="91">
        <f t="shared" si="3"/>
        <v>0</v>
      </c>
      <c r="I19" s="92"/>
      <c r="J19" s="106" t="str">
        <f t="shared" si="4"/>
        <v/>
      </c>
      <c r="K19" s="122"/>
      <c r="L19" s="105">
        <f t="shared" si="5"/>
        <v>0</v>
      </c>
      <c r="M19" s="90">
        <f t="shared" si="1"/>
        <v>1</v>
      </c>
      <c r="N19" s="111">
        <f t="shared" si="6"/>
        <v>0</v>
      </c>
      <c r="O19" s="92"/>
      <c r="P19" s="106" t="str">
        <f t="shared" si="7"/>
        <v/>
      </c>
      <c r="Q19" s="126"/>
    </row>
    <row r="20" spans="1:17" ht="13">
      <c r="A20" s="382">
        <v>18</v>
      </c>
      <c r="B20" s="383"/>
      <c r="C20" s="386"/>
      <c r="D20" s="385"/>
      <c r="E20" s="384"/>
      <c r="F20" s="157">
        <f t="shared" si="2"/>
        <v>0</v>
      </c>
      <c r="G20" s="286">
        <f t="shared" si="0"/>
        <v>1</v>
      </c>
      <c r="H20" s="91">
        <f t="shared" si="3"/>
        <v>0</v>
      </c>
      <c r="I20" s="92"/>
      <c r="J20" s="106" t="str">
        <f t="shared" si="4"/>
        <v/>
      </c>
      <c r="K20" s="122"/>
      <c r="L20" s="105">
        <f t="shared" si="5"/>
        <v>0</v>
      </c>
      <c r="M20" s="90">
        <f t="shared" si="1"/>
        <v>1</v>
      </c>
      <c r="N20" s="111">
        <f t="shared" si="6"/>
        <v>0</v>
      </c>
      <c r="O20" s="92"/>
      <c r="P20" s="106" t="str">
        <f t="shared" si="7"/>
        <v/>
      </c>
      <c r="Q20" s="126"/>
    </row>
    <row r="21" spans="1:17" ht="13">
      <c r="A21" s="382">
        <v>19</v>
      </c>
      <c r="B21" s="383"/>
      <c r="C21" s="386"/>
      <c r="D21" s="385"/>
      <c r="E21" s="384"/>
      <c r="F21" s="157">
        <f t="shared" si="2"/>
        <v>0</v>
      </c>
      <c r="G21" s="286">
        <f t="shared" si="0"/>
        <v>1</v>
      </c>
      <c r="H21" s="91">
        <f t="shared" si="3"/>
        <v>0</v>
      </c>
      <c r="I21" s="92"/>
      <c r="J21" s="106" t="str">
        <f t="shared" si="4"/>
        <v/>
      </c>
      <c r="K21" s="122"/>
      <c r="L21" s="105">
        <f t="shared" si="5"/>
        <v>0</v>
      </c>
      <c r="M21" s="90">
        <f t="shared" si="1"/>
        <v>1</v>
      </c>
      <c r="N21" s="111">
        <f t="shared" si="6"/>
        <v>0</v>
      </c>
      <c r="O21" s="92"/>
      <c r="P21" s="106" t="str">
        <f t="shared" si="7"/>
        <v/>
      </c>
      <c r="Q21" s="126"/>
    </row>
    <row r="22" spans="1:17" ht="13">
      <c r="A22" s="382">
        <v>20</v>
      </c>
      <c r="B22" s="383"/>
      <c r="C22" s="386"/>
      <c r="D22" s="385"/>
      <c r="E22" s="384"/>
      <c r="F22" s="157">
        <f t="shared" si="2"/>
        <v>0</v>
      </c>
      <c r="G22" s="286">
        <f t="shared" si="0"/>
        <v>1</v>
      </c>
      <c r="H22" s="91">
        <f t="shared" si="3"/>
        <v>0</v>
      </c>
      <c r="I22" s="92"/>
      <c r="J22" s="106" t="str">
        <f t="shared" si="4"/>
        <v/>
      </c>
      <c r="K22" s="122"/>
      <c r="L22" s="105">
        <f t="shared" si="5"/>
        <v>0</v>
      </c>
      <c r="M22" s="90">
        <f t="shared" si="1"/>
        <v>1</v>
      </c>
      <c r="N22" s="111">
        <f t="shared" si="6"/>
        <v>0</v>
      </c>
      <c r="O22" s="92"/>
      <c r="P22" s="106" t="str">
        <f t="shared" si="7"/>
        <v/>
      </c>
      <c r="Q22" s="126"/>
    </row>
    <row r="23" spans="1:17" ht="13">
      <c r="A23" s="382">
        <v>21</v>
      </c>
      <c r="B23" s="383"/>
      <c r="C23" s="386"/>
      <c r="D23" s="385"/>
      <c r="E23" s="384"/>
      <c r="F23" s="157">
        <f t="shared" si="2"/>
        <v>0</v>
      </c>
      <c r="G23" s="286">
        <f t="shared" si="0"/>
        <v>1</v>
      </c>
      <c r="H23" s="91">
        <f t="shared" si="3"/>
        <v>0</v>
      </c>
      <c r="I23" s="92"/>
      <c r="J23" s="106" t="str">
        <f t="shared" si="4"/>
        <v/>
      </c>
      <c r="K23" s="122"/>
      <c r="L23" s="105">
        <f t="shared" si="5"/>
        <v>0</v>
      </c>
      <c r="M23" s="90">
        <f t="shared" si="1"/>
        <v>1</v>
      </c>
      <c r="N23" s="111">
        <f t="shared" si="6"/>
        <v>0</v>
      </c>
      <c r="O23" s="92"/>
      <c r="P23" s="106" t="str">
        <f t="shared" si="7"/>
        <v/>
      </c>
      <c r="Q23" s="126"/>
    </row>
    <row r="24" spans="1:17" ht="13">
      <c r="A24" s="382">
        <v>22</v>
      </c>
      <c r="B24" s="383"/>
      <c r="C24" s="386"/>
      <c r="D24" s="385"/>
      <c r="E24" s="384"/>
      <c r="F24" s="157">
        <f t="shared" si="2"/>
        <v>0</v>
      </c>
      <c r="G24" s="286">
        <f t="shared" si="0"/>
        <v>1</v>
      </c>
      <c r="H24" s="91">
        <f t="shared" si="3"/>
        <v>0</v>
      </c>
      <c r="I24" s="92"/>
      <c r="J24" s="106" t="str">
        <f t="shared" si="4"/>
        <v/>
      </c>
      <c r="K24" s="122"/>
      <c r="L24" s="105">
        <f t="shared" si="5"/>
        <v>0</v>
      </c>
      <c r="M24" s="90">
        <f t="shared" si="1"/>
        <v>1</v>
      </c>
      <c r="N24" s="111">
        <f t="shared" si="6"/>
        <v>0</v>
      </c>
      <c r="O24" s="92"/>
      <c r="P24" s="106" t="str">
        <f t="shared" si="7"/>
        <v/>
      </c>
      <c r="Q24" s="126"/>
    </row>
    <row r="25" spans="1:17" ht="13">
      <c r="A25" s="382">
        <v>23</v>
      </c>
      <c r="B25" s="383"/>
      <c r="C25" s="386"/>
      <c r="D25" s="385"/>
      <c r="E25" s="384"/>
      <c r="F25" s="157">
        <f t="shared" si="2"/>
        <v>0</v>
      </c>
      <c r="G25" s="286">
        <f t="shared" si="0"/>
        <v>1</v>
      </c>
      <c r="H25" s="91">
        <f t="shared" si="3"/>
        <v>0</v>
      </c>
      <c r="I25" s="92"/>
      <c r="J25" s="106" t="str">
        <f t="shared" si="4"/>
        <v/>
      </c>
      <c r="K25" s="122"/>
      <c r="L25" s="105">
        <f t="shared" si="5"/>
        <v>0</v>
      </c>
      <c r="M25" s="90">
        <f t="shared" si="1"/>
        <v>1</v>
      </c>
      <c r="N25" s="111">
        <f t="shared" si="6"/>
        <v>0</v>
      </c>
      <c r="O25" s="92"/>
      <c r="P25" s="106" t="str">
        <f t="shared" si="7"/>
        <v/>
      </c>
      <c r="Q25" s="126"/>
    </row>
    <row r="26" spans="1:17" ht="13">
      <c r="A26" s="382">
        <v>24</v>
      </c>
      <c r="B26" s="383"/>
      <c r="C26" s="386"/>
      <c r="D26" s="385"/>
      <c r="E26" s="384"/>
      <c r="F26" s="157">
        <f t="shared" si="2"/>
        <v>0</v>
      </c>
      <c r="G26" s="286">
        <f t="shared" si="0"/>
        <v>1</v>
      </c>
      <c r="H26" s="91">
        <f t="shared" si="3"/>
        <v>0</v>
      </c>
      <c r="I26" s="92"/>
      <c r="J26" s="106" t="str">
        <f t="shared" si="4"/>
        <v/>
      </c>
      <c r="K26" s="122"/>
      <c r="L26" s="105">
        <f t="shared" si="5"/>
        <v>0</v>
      </c>
      <c r="M26" s="90">
        <f t="shared" si="1"/>
        <v>1</v>
      </c>
      <c r="N26" s="111">
        <f t="shared" si="6"/>
        <v>0</v>
      </c>
      <c r="O26" s="92"/>
      <c r="P26" s="106" t="str">
        <f t="shared" si="7"/>
        <v/>
      </c>
      <c r="Q26" s="126"/>
    </row>
    <row r="27" spans="1:17" ht="13">
      <c r="A27" s="382">
        <v>25</v>
      </c>
      <c r="B27" s="383"/>
      <c r="C27" s="386"/>
      <c r="D27" s="385"/>
      <c r="E27" s="384"/>
      <c r="F27" s="157">
        <f t="shared" si="2"/>
        <v>0</v>
      </c>
      <c r="G27" s="286">
        <f t="shared" si="0"/>
        <v>1</v>
      </c>
      <c r="H27" s="91">
        <f t="shared" si="3"/>
        <v>0</v>
      </c>
      <c r="I27" s="92"/>
      <c r="J27" s="106" t="str">
        <f t="shared" si="4"/>
        <v/>
      </c>
      <c r="K27" s="122"/>
      <c r="L27" s="105">
        <f t="shared" si="5"/>
        <v>0</v>
      </c>
      <c r="M27" s="90">
        <f t="shared" si="1"/>
        <v>1</v>
      </c>
      <c r="N27" s="111">
        <f t="shared" si="6"/>
        <v>0</v>
      </c>
      <c r="O27" s="92"/>
      <c r="P27" s="106" t="str">
        <f t="shared" si="7"/>
        <v/>
      </c>
      <c r="Q27" s="126"/>
    </row>
    <row r="28" spans="1:17" ht="13">
      <c r="A28" s="382">
        <v>26</v>
      </c>
      <c r="B28" s="383"/>
      <c r="C28" s="386"/>
      <c r="D28" s="385"/>
      <c r="E28" s="384"/>
      <c r="F28" s="157">
        <f t="shared" si="2"/>
        <v>0</v>
      </c>
      <c r="G28" s="286">
        <f t="shared" si="0"/>
        <v>1</v>
      </c>
      <c r="H28" s="91">
        <f t="shared" si="3"/>
        <v>0</v>
      </c>
      <c r="I28" s="92"/>
      <c r="J28" s="106" t="str">
        <f t="shared" si="4"/>
        <v/>
      </c>
      <c r="K28" s="122"/>
      <c r="L28" s="105">
        <f t="shared" si="5"/>
        <v>0</v>
      </c>
      <c r="M28" s="90">
        <f t="shared" si="1"/>
        <v>1</v>
      </c>
      <c r="N28" s="111">
        <f t="shared" si="6"/>
        <v>0</v>
      </c>
      <c r="O28" s="92"/>
      <c r="P28" s="106" t="str">
        <f t="shared" si="7"/>
        <v/>
      </c>
      <c r="Q28" s="126"/>
    </row>
    <row r="29" spans="1:17" ht="13">
      <c r="A29" s="382">
        <v>27</v>
      </c>
      <c r="B29" s="383"/>
      <c r="C29" s="386"/>
      <c r="D29" s="385"/>
      <c r="E29" s="384"/>
      <c r="F29" s="157">
        <f t="shared" si="2"/>
        <v>0</v>
      </c>
      <c r="G29" s="286">
        <f t="shared" si="0"/>
        <v>1</v>
      </c>
      <c r="H29" s="91">
        <f t="shared" si="3"/>
        <v>0</v>
      </c>
      <c r="I29" s="92"/>
      <c r="J29" s="106" t="str">
        <f t="shared" si="4"/>
        <v/>
      </c>
      <c r="K29" s="122"/>
      <c r="L29" s="105">
        <f t="shared" si="5"/>
        <v>0</v>
      </c>
      <c r="M29" s="90">
        <f t="shared" si="1"/>
        <v>1</v>
      </c>
      <c r="N29" s="111">
        <f t="shared" si="6"/>
        <v>0</v>
      </c>
      <c r="O29" s="92"/>
      <c r="P29" s="106" t="str">
        <f t="shared" si="7"/>
        <v/>
      </c>
      <c r="Q29" s="126"/>
    </row>
    <row r="30" spans="1:17" ht="13">
      <c r="A30" s="382">
        <v>28</v>
      </c>
      <c r="B30" s="383"/>
      <c r="C30" s="386"/>
      <c r="D30" s="385"/>
      <c r="E30" s="384"/>
      <c r="F30" s="157">
        <f t="shared" si="2"/>
        <v>0</v>
      </c>
      <c r="G30" s="286">
        <f t="shared" si="0"/>
        <v>1</v>
      </c>
      <c r="H30" s="91">
        <f t="shared" si="3"/>
        <v>0</v>
      </c>
      <c r="I30" s="92"/>
      <c r="J30" s="106" t="str">
        <f t="shared" si="4"/>
        <v/>
      </c>
      <c r="K30" s="122"/>
      <c r="L30" s="105">
        <f t="shared" si="5"/>
        <v>0</v>
      </c>
      <c r="M30" s="90">
        <f t="shared" si="1"/>
        <v>1</v>
      </c>
      <c r="N30" s="111">
        <f t="shared" si="6"/>
        <v>0</v>
      </c>
      <c r="O30" s="92"/>
      <c r="P30" s="106" t="str">
        <f t="shared" si="7"/>
        <v/>
      </c>
      <c r="Q30" s="126"/>
    </row>
    <row r="31" spans="1:17" ht="13">
      <c r="A31" s="382">
        <v>29</v>
      </c>
      <c r="B31" s="383"/>
      <c r="C31" s="386"/>
      <c r="D31" s="385"/>
      <c r="E31" s="384"/>
      <c r="F31" s="157">
        <f t="shared" si="2"/>
        <v>0</v>
      </c>
      <c r="G31" s="286">
        <f t="shared" si="0"/>
        <v>1</v>
      </c>
      <c r="H31" s="91">
        <f t="shared" si="3"/>
        <v>0</v>
      </c>
      <c r="I31" s="92"/>
      <c r="J31" s="106" t="str">
        <f t="shared" si="4"/>
        <v/>
      </c>
      <c r="K31" s="122"/>
      <c r="L31" s="105">
        <f t="shared" si="5"/>
        <v>0</v>
      </c>
      <c r="M31" s="90">
        <f t="shared" si="1"/>
        <v>1</v>
      </c>
      <c r="N31" s="111">
        <f t="shared" si="6"/>
        <v>0</v>
      </c>
      <c r="O31" s="92"/>
      <c r="P31" s="106" t="str">
        <f t="shared" si="7"/>
        <v/>
      </c>
      <c r="Q31" s="126"/>
    </row>
    <row r="32" spans="1:17" ht="13">
      <c r="A32" s="382">
        <v>30</v>
      </c>
      <c r="B32" s="383"/>
      <c r="C32" s="386"/>
      <c r="D32" s="385"/>
      <c r="E32" s="384"/>
      <c r="F32" s="157">
        <f t="shared" si="2"/>
        <v>0</v>
      </c>
      <c r="G32" s="286">
        <f t="shared" si="0"/>
        <v>1</v>
      </c>
      <c r="H32" s="91">
        <f t="shared" si="3"/>
        <v>0</v>
      </c>
      <c r="I32" s="92"/>
      <c r="J32" s="106" t="str">
        <f t="shared" si="4"/>
        <v/>
      </c>
      <c r="K32" s="122"/>
      <c r="L32" s="105">
        <f t="shared" si="5"/>
        <v>0</v>
      </c>
      <c r="M32" s="90">
        <f t="shared" si="1"/>
        <v>1</v>
      </c>
      <c r="N32" s="111">
        <f t="shared" si="6"/>
        <v>0</v>
      </c>
      <c r="O32" s="92"/>
      <c r="P32" s="106" t="str">
        <f t="shared" si="7"/>
        <v/>
      </c>
      <c r="Q32" s="126"/>
    </row>
    <row r="33" spans="1:17" ht="13">
      <c r="A33" s="382">
        <v>31</v>
      </c>
      <c r="B33" s="383"/>
      <c r="C33" s="386"/>
      <c r="D33" s="385"/>
      <c r="E33" s="384"/>
      <c r="F33" s="157">
        <f t="shared" si="2"/>
        <v>0</v>
      </c>
      <c r="G33" s="286">
        <f t="shared" si="0"/>
        <v>1</v>
      </c>
      <c r="H33" s="91">
        <f t="shared" si="3"/>
        <v>0</v>
      </c>
      <c r="I33" s="92"/>
      <c r="J33" s="106" t="str">
        <f t="shared" si="4"/>
        <v/>
      </c>
      <c r="K33" s="122"/>
      <c r="L33" s="105">
        <f t="shared" si="5"/>
        <v>0</v>
      </c>
      <c r="M33" s="90">
        <f t="shared" si="1"/>
        <v>1</v>
      </c>
      <c r="N33" s="111">
        <f t="shared" si="6"/>
        <v>0</v>
      </c>
      <c r="O33" s="92"/>
      <c r="P33" s="106" t="str">
        <f t="shared" si="7"/>
        <v/>
      </c>
      <c r="Q33" s="126"/>
    </row>
    <row r="34" spans="1:17" ht="13">
      <c r="A34" s="382">
        <v>32</v>
      </c>
      <c r="B34" s="383"/>
      <c r="C34" s="386"/>
      <c r="D34" s="385"/>
      <c r="E34" s="384"/>
      <c r="F34" s="157">
        <f t="shared" si="2"/>
        <v>0</v>
      </c>
      <c r="G34" s="286">
        <f t="shared" si="0"/>
        <v>1</v>
      </c>
      <c r="H34" s="91">
        <f t="shared" si="3"/>
        <v>0</v>
      </c>
      <c r="I34" s="92"/>
      <c r="J34" s="106" t="str">
        <f t="shared" si="4"/>
        <v/>
      </c>
      <c r="K34" s="122"/>
      <c r="L34" s="105">
        <f t="shared" si="5"/>
        <v>0</v>
      </c>
      <c r="M34" s="90">
        <f t="shared" si="1"/>
        <v>1</v>
      </c>
      <c r="N34" s="111">
        <f t="shared" si="6"/>
        <v>0</v>
      </c>
      <c r="O34" s="92"/>
      <c r="P34" s="106" t="str">
        <f t="shared" si="7"/>
        <v/>
      </c>
      <c r="Q34" s="126"/>
    </row>
    <row r="35" spans="1:17" ht="13">
      <c r="A35" s="382">
        <v>33</v>
      </c>
      <c r="B35" s="383"/>
      <c r="C35" s="386"/>
      <c r="D35" s="385"/>
      <c r="E35" s="384"/>
      <c r="F35" s="157">
        <f t="shared" si="2"/>
        <v>0</v>
      </c>
      <c r="G35" s="286">
        <f t="shared" si="0"/>
        <v>1</v>
      </c>
      <c r="H35" s="91">
        <f t="shared" si="3"/>
        <v>0</v>
      </c>
      <c r="I35" s="92"/>
      <c r="J35" s="106" t="str">
        <f t="shared" si="4"/>
        <v/>
      </c>
      <c r="K35" s="122"/>
      <c r="L35" s="105">
        <f t="shared" si="5"/>
        <v>0</v>
      </c>
      <c r="M35" s="90">
        <f t="shared" si="1"/>
        <v>1</v>
      </c>
      <c r="N35" s="111">
        <f t="shared" si="6"/>
        <v>0</v>
      </c>
      <c r="O35" s="92"/>
      <c r="P35" s="106" t="str">
        <f t="shared" si="7"/>
        <v/>
      </c>
      <c r="Q35" s="126"/>
    </row>
    <row r="36" spans="1:17" ht="13">
      <c r="A36" s="382">
        <v>34</v>
      </c>
      <c r="B36" s="383"/>
      <c r="C36" s="386"/>
      <c r="D36" s="385"/>
      <c r="E36" s="384"/>
      <c r="F36" s="157">
        <f t="shared" si="2"/>
        <v>0</v>
      </c>
      <c r="G36" s="286">
        <f t="shared" si="0"/>
        <v>1</v>
      </c>
      <c r="H36" s="91">
        <f t="shared" si="3"/>
        <v>0</v>
      </c>
      <c r="I36" s="92"/>
      <c r="J36" s="106" t="str">
        <f t="shared" si="4"/>
        <v/>
      </c>
      <c r="K36" s="122"/>
      <c r="L36" s="105">
        <f t="shared" si="5"/>
        <v>0</v>
      </c>
      <c r="M36" s="90">
        <f t="shared" si="1"/>
        <v>1</v>
      </c>
      <c r="N36" s="111">
        <f t="shared" si="6"/>
        <v>0</v>
      </c>
      <c r="O36" s="92"/>
      <c r="P36" s="106" t="str">
        <f t="shared" si="7"/>
        <v/>
      </c>
      <c r="Q36" s="126"/>
    </row>
    <row r="37" spans="1:17" ht="13">
      <c r="A37" s="382">
        <v>35</v>
      </c>
      <c r="B37" s="383"/>
      <c r="C37" s="386"/>
      <c r="D37" s="385"/>
      <c r="E37" s="384"/>
      <c r="F37" s="157">
        <f t="shared" si="2"/>
        <v>0</v>
      </c>
      <c r="G37" s="286">
        <f t="shared" si="0"/>
        <v>1</v>
      </c>
      <c r="H37" s="91">
        <f t="shared" si="3"/>
        <v>0</v>
      </c>
      <c r="I37" s="92"/>
      <c r="J37" s="106" t="str">
        <f t="shared" si="4"/>
        <v/>
      </c>
      <c r="K37" s="122"/>
      <c r="L37" s="105">
        <f t="shared" si="5"/>
        <v>0</v>
      </c>
      <c r="M37" s="90">
        <f t="shared" si="1"/>
        <v>1</v>
      </c>
      <c r="N37" s="111">
        <f t="shared" si="6"/>
        <v>0</v>
      </c>
      <c r="O37" s="92"/>
      <c r="P37" s="106" t="str">
        <f t="shared" si="7"/>
        <v/>
      </c>
      <c r="Q37" s="126"/>
    </row>
    <row r="38" spans="1:17" ht="13">
      <c r="A38" s="382">
        <v>36</v>
      </c>
      <c r="B38" s="383"/>
      <c r="C38" s="386"/>
      <c r="D38" s="385"/>
      <c r="E38" s="384"/>
      <c r="F38" s="157">
        <f t="shared" si="2"/>
        <v>0</v>
      </c>
      <c r="G38" s="286">
        <f t="shared" si="0"/>
        <v>1</v>
      </c>
      <c r="H38" s="91">
        <f t="shared" si="3"/>
        <v>0</v>
      </c>
      <c r="I38" s="92"/>
      <c r="J38" s="106" t="str">
        <f t="shared" si="4"/>
        <v/>
      </c>
      <c r="K38" s="122"/>
      <c r="L38" s="105">
        <f t="shared" si="5"/>
        <v>0</v>
      </c>
      <c r="M38" s="90">
        <f t="shared" si="1"/>
        <v>1</v>
      </c>
      <c r="N38" s="111">
        <f t="shared" si="6"/>
        <v>0</v>
      </c>
      <c r="O38" s="92"/>
      <c r="P38" s="106" t="str">
        <f t="shared" si="7"/>
        <v/>
      </c>
      <c r="Q38" s="126"/>
    </row>
    <row r="39" spans="1:17" ht="13">
      <c r="A39" s="382">
        <v>37</v>
      </c>
      <c r="B39" s="383"/>
      <c r="C39" s="386"/>
      <c r="D39" s="385"/>
      <c r="E39" s="384"/>
      <c r="F39" s="157">
        <f t="shared" si="2"/>
        <v>0</v>
      </c>
      <c r="G39" s="286">
        <f t="shared" si="0"/>
        <v>1</v>
      </c>
      <c r="H39" s="91">
        <f t="shared" si="3"/>
        <v>0</v>
      </c>
      <c r="I39" s="92"/>
      <c r="J39" s="106" t="str">
        <f t="shared" si="4"/>
        <v/>
      </c>
      <c r="K39" s="122"/>
      <c r="L39" s="105">
        <f t="shared" si="5"/>
        <v>0</v>
      </c>
      <c r="M39" s="90">
        <f t="shared" si="1"/>
        <v>1</v>
      </c>
      <c r="N39" s="111">
        <f t="shared" si="6"/>
        <v>0</v>
      </c>
      <c r="O39" s="92"/>
      <c r="P39" s="106" t="str">
        <f t="shared" si="7"/>
        <v/>
      </c>
      <c r="Q39" s="126"/>
    </row>
    <row r="40" spans="1:17" ht="13">
      <c r="A40" s="382">
        <v>38</v>
      </c>
      <c r="B40" s="383"/>
      <c r="C40" s="386"/>
      <c r="D40" s="385"/>
      <c r="E40" s="384"/>
      <c r="F40" s="157">
        <f t="shared" si="2"/>
        <v>0</v>
      </c>
      <c r="G40" s="286">
        <f t="shared" si="0"/>
        <v>1</v>
      </c>
      <c r="H40" s="91">
        <f t="shared" si="3"/>
        <v>0</v>
      </c>
      <c r="I40" s="92"/>
      <c r="J40" s="106" t="str">
        <f t="shared" si="4"/>
        <v/>
      </c>
      <c r="K40" s="122"/>
      <c r="L40" s="105">
        <f t="shared" si="5"/>
        <v>0</v>
      </c>
      <c r="M40" s="90">
        <f t="shared" si="1"/>
        <v>1</v>
      </c>
      <c r="N40" s="111">
        <f t="shared" si="6"/>
        <v>0</v>
      </c>
      <c r="O40" s="92"/>
      <c r="P40" s="106" t="str">
        <f t="shared" si="7"/>
        <v/>
      </c>
      <c r="Q40" s="126"/>
    </row>
    <row r="41" spans="1:17" ht="13">
      <c r="A41" s="382">
        <v>39</v>
      </c>
      <c r="B41" s="383"/>
      <c r="C41" s="386"/>
      <c r="D41" s="385"/>
      <c r="E41" s="384"/>
      <c r="F41" s="157">
        <f t="shared" si="2"/>
        <v>0</v>
      </c>
      <c r="G41" s="286">
        <f t="shared" si="0"/>
        <v>1</v>
      </c>
      <c r="H41" s="91">
        <f t="shared" si="3"/>
        <v>0</v>
      </c>
      <c r="I41" s="92"/>
      <c r="J41" s="106" t="str">
        <f t="shared" si="4"/>
        <v/>
      </c>
      <c r="K41" s="122"/>
      <c r="L41" s="105">
        <f t="shared" si="5"/>
        <v>0</v>
      </c>
      <c r="M41" s="90">
        <f t="shared" si="1"/>
        <v>1</v>
      </c>
      <c r="N41" s="111">
        <f t="shared" si="6"/>
        <v>0</v>
      </c>
      <c r="O41" s="92"/>
      <c r="P41" s="106" t="str">
        <f t="shared" si="7"/>
        <v/>
      </c>
      <c r="Q41" s="126"/>
    </row>
    <row r="42" spans="1:17" ht="13">
      <c r="A42" s="382">
        <v>40</v>
      </c>
      <c r="B42" s="383"/>
      <c r="C42" s="386"/>
      <c r="D42" s="385"/>
      <c r="E42" s="384"/>
      <c r="F42" s="157">
        <f t="shared" si="2"/>
        <v>0</v>
      </c>
      <c r="G42" s="286">
        <f t="shared" si="0"/>
        <v>1</v>
      </c>
      <c r="H42" s="91">
        <f t="shared" si="3"/>
        <v>0</v>
      </c>
      <c r="I42" s="92"/>
      <c r="J42" s="106" t="str">
        <f t="shared" si="4"/>
        <v/>
      </c>
      <c r="K42" s="122"/>
      <c r="L42" s="105">
        <f t="shared" si="5"/>
        <v>0</v>
      </c>
      <c r="M42" s="90">
        <f t="shared" si="1"/>
        <v>1</v>
      </c>
      <c r="N42" s="111">
        <f t="shared" si="6"/>
        <v>0</v>
      </c>
      <c r="O42" s="92"/>
      <c r="P42" s="106" t="str">
        <f t="shared" si="7"/>
        <v/>
      </c>
      <c r="Q42" s="126"/>
    </row>
    <row r="43" spans="1:17" ht="13.5" thickBot="1">
      <c r="A43" s="387"/>
      <c r="B43" s="388" t="s">
        <v>4</v>
      </c>
      <c r="C43" s="389"/>
      <c r="D43" s="389"/>
      <c r="E43" s="390">
        <f>SUM(E3:E42)</f>
        <v>110000</v>
      </c>
      <c r="F43" s="158"/>
      <c r="G43" s="107"/>
      <c r="H43" s="107">
        <f>SUM(H3:H42)</f>
        <v>110000</v>
      </c>
      <c r="I43" s="108"/>
      <c r="J43" s="109"/>
      <c r="K43" s="123"/>
      <c r="L43" s="113"/>
      <c r="M43" s="112"/>
      <c r="N43" s="112">
        <f>SUM(N3:N42)</f>
        <v>110000</v>
      </c>
      <c r="O43" s="114"/>
      <c r="P43" s="115"/>
      <c r="Q43" s="127"/>
    </row>
    <row r="56" spans="1:20" s="27" customFormat="1" ht="12.75" customHeight="1">
      <c r="A56" s="580" t="s">
        <v>101</v>
      </c>
      <c r="B56" s="580"/>
      <c r="F56" s="15"/>
      <c r="G56" s="15"/>
      <c r="H56" s="15"/>
      <c r="I56" s="15"/>
      <c r="J56" s="15"/>
      <c r="K56" s="15"/>
      <c r="L56" s="379" t="s">
        <v>99</v>
      </c>
      <c r="M56" s="15"/>
      <c r="N56" s="15"/>
      <c r="O56" s="15"/>
      <c r="P56" s="15"/>
      <c r="Q56" s="15"/>
      <c r="R56" s="580" t="s">
        <v>99</v>
      </c>
      <c r="S56" s="580"/>
      <c r="T56" s="15"/>
    </row>
    <row r="57" spans="1:20" s="27" customFormat="1" ht="25.5" customHeight="1">
      <c r="A57" s="83" t="s">
        <v>56</v>
      </c>
      <c r="B57" s="57" t="s">
        <v>13</v>
      </c>
      <c r="F57" s="15"/>
      <c r="G57" s="15"/>
      <c r="H57" s="15"/>
      <c r="I57" s="15"/>
      <c r="J57" s="15"/>
      <c r="K57" s="15"/>
      <c r="L57" s="56" t="s">
        <v>68</v>
      </c>
      <c r="M57" s="39"/>
      <c r="N57" s="15"/>
      <c r="O57" s="15"/>
      <c r="P57" s="15"/>
      <c r="Q57" s="15"/>
      <c r="R57" s="56" t="s">
        <v>68</v>
      </c>
      <c r="S57" s="57" t="s">
        <v>69</v>
      </c>
      <c r="T57" s="15"/>
    </row>
    <row r="58" spans="1:20" s="27" customFormat="1" ht="27" customHeight="1">
      <c r="A58" s="58">
        <v>1</v>
      </c>
      <c r="B58" s="59" t="s">
        <v>57</v>
      </c>
      <c r="F58" s="15"/>
      <c r="G58" s="15"/>
      <c r="H58" s="15"/>
      <c r="I58" s="15"/>
      <c r="J58" s="15"/>
      <c r="K58" s="15"/>
      <c r="L58" s="58">
        <v>1</v>
      </c>
      <c r="M58" s="39"/>
      <c r="N58" s="15"/>
      <c r="O58" s="15"/>
      <c r="P58" s="15"/>
      <c r="Q58" s="15"/>
      <c r="R58" s="58">
        <v>1</v>
      </c>
      <c r="S58" s="84" t="s">
        <v>66</v>
      </c>
      <c r="T58" s="15"/>
    </row>
    <row r="59" spans="1:20" s="27" customFormat="1" ht="27" customHeight="1">
      <c r="A59" s="58">
        <v>2</v>
      </c>
      <c r="B59" s="58" t="s">
        <v>58</v>
      </c>
      <c r="F59" s="15"/>
      <c r="G59" s="15"/>
      <c r="H59" s="15"/>
      <c r="I59" s="15"/>
      <c r="J59" s="15"/>
      <c r="K59" s="15"/>
      <c r="L59" s="58">
        <v>2</v>
      </c>
      <c r="M59" s="39"/>
      <c r="N59" s="15"/>
      <c r="O59" s="15"/>
      <c r="P59" s="15"/>
      <c r="Q59" s="15"/>
      <c r="R59" s="58">
        <v>2</v>
      </c>
      <c r="S59" s="84" t="s">
        <v>65</v>
      </c>
      <c r="T59" s="15"/>
    </row>
    <row r="60" spans="1:20" s="27" customFormat="1" ht="27" customHeight="1">
      <c r="A60" s="58">
        <v>3</v>
      </c>
      <c r="B60" s="59" t="s">
        <v>59</v>
      </c>
      <c r="F60" s="15"/>
      <c r="G60" s="15"/>
      <c r="H60" s="15"/>
      <c r="I60" s="15"/>
      <c r="J60" s="15"/>
      <c r="K60" s="15"/>
      <c r="L60" s="58">
        <v>3</v>
      </c>
      <c r="M60" s="39"/>
      <c r="N60" s="15"/>
      <c r="O60" s="15"/>
      <c r="P60" s="15"/>
      <c r="Q60" s="15"/>
      <c r="R60" s="58">
        <v>3</v>
      </c>
      <c r="S60" s="84" t="s">
        <v>64</v>
      </c>
      <c r="T60" s="15"/>
    </row>
    <row r="61" spans="1:20" s="27" customFormat="1" ht="27" customHeight="1">
      <c r="A61" s="58">
        <v>4</v>
      </c>
      <c r="B61" s="59" t="s">
        <v>60</v>
      </c>
      <c r="F61" s="15"/>
      <c r="G61" s="15"/>
      <c r="H61" s="15"/>
      <c r="I61" s="15"/>
      <c r="J61" s="15"/>
      <c r="K61" s="15"/>
      <c r="L61" s="58">
        <v>4</v>
      </c>
      <c r="M61" s="39"/>
      <c r="N61" s="15"/>
      <c r="O61" s="15"/>
      <c r="P61" s="15"/>
      <c r="Q61" s="15"/>
      <c r="R61" s="58">
        <v>4</v>
      </c>
      <c r="S61" s="84" t="s">
        <v>67</v>
      </c>
      <c r="T61" s="15"/>
    </row>
    <row r="62" spans="6:20" s="27" customFormat="1" ht="27" customHeight="1">
      <c r="F62" s="15"/>
      <c r="G62" s="15"/>
      <c r="H62" s="15"/>
      <c r="I62" s="15"/>
      <c r="J62" s="15"/>
      <c r="K62" s="15"/>
      <c r="L62" s="58">
        <v>5</v>
      </c>
      <c r="M62" s="39"/>
      <c r="N62" s="15"/>
      <c r="O62" s="15"/>
      <c r="P62" s="15"/>
      <c r="Q62" s="15"/>
      <c r="R62" s="58">
        <v>5</v>
      </c>
      <c r="S62" s="84" t="s">
        <v>103</v>
      </c>
      <c r="T62" s="15"/>
    </row>
    <row r="63" spans="6:20" s="27" customFormat="1" ht="13">
      <c r="F63" s="15"/>
      <c r="G63" s="15"/>
      <c r="H63" s="15"/>
      <c r="I63" s="15"/>
      <c r="J63" s="15"/>
      <c r="K63" s="15"/>
      <c r="L63" s="58">
        <v>6</v>
      </c>
      <c r="M63" s="39"/>
      <c r="N63" s="15"/>
      <c r="O63" s="15"/>
      <c r="P63" s="15"/>
      <c r="Q63" s="15"/>
      <c r="R63" s="58">
        <v>6</v>
      </c>
      <c r="S63" s="84" t="s">
        <v>20</v>
      </c>
      <c r="T63" s="15"/>
    </row>
    <row r="64" s="27" customFormat="1" ht="13"/>
    <row r="65" s="27" customFormat="1" ht="13"/>
    <row r="66" s="27" customFormat="1" ht="13"/>
    <row r="68" spans="1:1" ht="12.5">
      <c r="A68" s="469">
        <f>+'ראשי-פרטים כלליים וריכוז הוצאות'!C117</f>
        <v>7</v>
      </c>
    </row>
    <row r="69" spans="1:1" ht="12.5" thickBot="1">
      <c r="A69">
        <f>VLOOKUP(+'ראשי-פרטים כלליים וריכוז הוצאות'!C117,'ראשי-פרטים כלליים וריכוז הוצאות'!$F$116:$L$128,7,0)</f>
        <v>1</v>
      </c>
    </row>
  </sheetData>
  <sheetProtection algorithmName="SHA-512" hashValue="u97zleMMQ/xnvncKOENd3leVT6wZbVAV1GJ5JX8hIkLkAxuax/EraMs4yy2C8RiWEoTwQnCymitGQlI2JbDN5w==" saltValue="DqujrW/45noKt1flf2NP9Q==" spinCount="100000" sheet="1" objects="1" scenarios="1"/>
  <mergeCells count="7">
    <mergeCell ref="R56:S56"/>
    <mergeCell ref="A1:C1"/>
    <mergeCell ref="F1:G1"/>
    <mergeCell ref="H1:I1"/>
    <mergeCell ref="L1:M1"/>
    <mergeCell ref="N1:O1"/>
    <mergeCell ref="A56:B56"/>
  </mergeCells>
  <conditionalFormatting sqref="L3:L42">
    <cfRule type="cellIs" priority="4" dxfId="2" operator="notEqual" stopIfTrue="1">
      <formula>F3</formula>
    </cfRule>
  </conditionalFormatting>
  <conditionalFormatting sqref="H3:H42">
    <cfRule type="cellIs" priority="5" dxfId="3" operator="notEqual" stopIfTrue="1">
      <formula>E3</formula>
    </cfRule>
  </conditionalFormatting>
  <conditionalFormatting sqref="M3:M42 G3:G42">
    <cfRule type="cellIs" priority="6" dxfId="2" operator="notEqual" stopIfTrue="1">
      <formula>1-$J$1</formula>
    </cfRule>
  </conditionalFormatting>
  <conditionalFormatting sqref="F3:F42">
    <cfRule type="cellIs" priority="7" dxfId="2" operator="notEqual" stopIfTrue="1">
      <formula>#REF!</formula>
    </cfRule>
  </conditionalFormatting>
  <conditionalFormatting sqref="A2:XFD1048576">
    <cfRule type="expression" priority="3" dxfId="8" stopIfTrue="1">
      <formula>OR($A$69=0)</formula>
    </cfRule>
  </conditionalFormatting>
  <conditionalFormatting sqref="D1:Q1">
    <cfRule type="expression" priority="2" dxfId="7">
      <formula>OR($A$69=0)</formula>
    </cfRule>
  </conditionalFormatting>
  <conditionalFormatting sqref="A1:C1">
    <cfRule type="expression" priority="1" dxfId="6">
      <formula>$A$69 = 0</formula>
    </cfRule>
  </conditionalFormatting>
  <dataValidations count="3">
    <dataValidation type="decimal" allowBlank="1" showInputMessage="1" showErrorMessage="1" promptTitle="תא מחושב בנוסחה" prompt="אין להקליד נתונים בעמודה זו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_x000a_" sqref="H3:H42">
      <formula1>F3*G3</formula1>
      <formula2>F3*G3</formula2>
    </dataValidation>
    <dataValidation type="list" allowBlank="1" showErrorMessage="1" promptTitle=" נא להקיש קוד עלות:" prompt="הצעת מחיר._x000a_חוזה._x000a_מחירון.   _x000a_ אמדן" error="הצעת מחיר, _x000a_חוזה, _x000a_מחירון, _x000a_אמדן." sqref="D3:D42">
      <formula1>$B$58:$B$61</formula1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errorTitle="בודק מקצועי: נא בחר קוד נימוק" error="במידה והינך מעוניין בנימוק אחר, הקש 6 או השאר התא ריק וכתוב את המלל בתא שמשמאל" sqref="I3:I42 O3:O42">
      <formula1>$L$58:$L$63</formula1>
    </dataValidation>
  </dataValidations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 tint="0.59999"/>
  </sheetPr>
  <dimension ref="A1:U69"/>
  <sheetViews>
    <sheetView rightToLeft="1" workbookViewId="0" topLeftCell="A1">
      <selection pane="topLeft" activeCell="B3" sqref="B3"/>
    </sheetView>
  </sheetViews>
  <sheetFormatPr defaultRowHeight="12.75" outlineLevelCol="1"/>
  <cols>
    <col min="6" max="6" width="11.8571428571429" bestFit="1" customWidth="1"/>
    <col min="8" max="13" width="9.14285714285714" hidden="1" customWidth="1" outlineLevel="1"/>
    <col min="14" max="14" width="9.14285714285714" customWidth="1" collapsed="1"/>
    <col min="15" max="20" width="9.14285714285714" hidden="1" customWidth="1" outlineLevel="1"/>
    <col min="21" max="21" width="9.14285714285714" customWidth="1" collapsed="1"/>
  </cols>
  <sheetData>
    <row r="1" spans="1:21" ht="60.75" customHeight="1" thickBot="1">
      <c r="A1" s="581" t="s">
        <v>254</v>
      </c>
      <c r="B1" s="582"/>
      <c r="C1" s="582"/>
      <c r="D1" s="472"/>
      <c r="E1" s="33" t="s">
        <v>32</v>
      </c>
      <c r="F1" s="102">
        <f>'[1]ראשי-פרטים כלליים וריכוז הוצאות'!F5</f>
        <v>0</v>
      </c>
      <c r="G1" s="130"/>
      <c r="H1" s="585" t="s">
        <v>250</v>
      </c>
      <c r="I1" s="586"/>
      <c r="J1" s="587"/>
      <c r="K1" s="578" t="s">
        <v>144</v>
      </c>
      <c r="L1" s="579"/>
      <c r="M1" s="274"/>
      <c r="N1" s="471" t="s">
        <v>72</v>
      </c>
      <c r="O1" s="588" t="s">
        <v>251</v>
      </c>
      <c r="P1" s="589"/>
      <c r="Q1" s="590"/>
      <c r="R1" s="583" t="s">
        <v>104</v>
      </c>
      <c r="S1" s="584"/>
      <c r="T1" s="118"/>
      <c r="U1" s="470" t="s">
        <v>232</v>
      </c>
    </row>
    <row r="2" spans="1:21" ht="52">
      <c r="A2" s="35" t="s">
        <v>252</v>
      </c>
      <c r="B2" s="35" t="s">
        <v>79</v>
      </c>
      <c r="C2" s="35" t="s">
        <v>253</v>
      </c>
      <c r="D2" s="35" t="s">
        <v>61</v>
      </c>
      <c r="E2" s="35" t="s">
        <v>62</v>
      </c>
      <c r="F2" s="35" t="s">
        <v>100</v>
      </c>
      <c r="G2" s="140" t="s">
        <v>63</v>
      </c>
      <c r="H2" s="156" t="s">
        <v>70</v>
      </c>
      <c r="I2" s="68" t="s">
        <v>62</v>
      </c>
      <c r="J2" s="68" t="s">
        <v>73</v>
      </c>
      <c r="K2" s="68" t="s">
        <v>71</v>
      </c>
      <c r="L2" s="68" t="s">
        <v>157</v>
      </c>
      <c r="M2" s="116" t="s">
        <v>24</v>
      </c>
      <c r="N2" s="121"/>
      <c r="O2" s="119" t="s">
        <v>70</v>
      </c>
      <c r="P2" s="110" t="s">
        <v>62</v>
      </c>
      <c r="Q2" s="110" t="s">
        <v>73</v>
      </c>
      <c r="R2" s="110" t="s">
        <v>102</v>
      </c>
      <c r="S2" s="110" t="s">
        <v>98</v>
      </c>
      <c r="T2" s="117" t="s">
        <v>24</v>
      </c>
      <c r="U2" s="125"/>
    </row>
    <row r="3" spans="1:21" ht="13">
      <c r="A3" s="382">
        <v>1</v>
      </c>
      <c r="B3" s="383"/>
      <c r="C3" s="473"/>
      <c r="D3" s="474"/>
      <c r="E3" s="474"/>
      <c r="F3" s="385"/>
      <c r="G3" s="390">
        <f>E3*D3</f>
        <v>0</v>
      </c>
      <c r="H3" s="157">
        <f t="shared" si="0" ref="H3:I42">D3</f>
        <v>0</v>
      </c>
      <c r="I3" s="64">
        <f t="shared" si="0"/>
        <v>0</v>
      </c>
      <c r="J3" s="286">
        <f t="shared" si="1" ref="J3:J42">IF($M$1&gt;0,1-$M$1,100%)</f>
        <v>1</v>
      </c>
      <c r="K3" s="91">
        <f>H3*I3*J3</f>
        <v>0</v>
      </c>
      <c r="L3" s="92"/>
      <c r="M3" s="106" t="str">
        <f t="shared" si="2" ref="M3:M42">IF(L3&gt;0,(VLOOKUP(L3,$L$50:$M$55,2,0)),"")</f>
        <v/>
      </c>
      <c r="N3" s="122"/>
      <c r="O3" s="105">
        <f>D3</f>
        <v>0</v>
      </c>
      <c r="P3" s="63">
        <f>E3</f>
        <v>0</v>
      </c>
      <c r="Q3" s="90">
        <f t="shared" si="3" ref="Q3:Q42">IF($T$1&gt;0,((1-$T$1)*(1-$M$1)),J3)</f>
        <v>1</v>
      </c>
      <c r="R3" s="111">
        <f>O3*P3*Q3</f>
        <v>0</v>
      </c>
      <c r="S3" s="92"/>
      <c r="T3" s="106" t="str">
        <f t="shared" si="4" ref="T3:T42">IF(S3&gt;0,(VLOOKUP(S3,$L$50:$M$55,2,0)),"")</f>
        <v/>
      </c>
      <c r="U3" s="126"/>
    </row>
    <row r="4" spans="1:21" ht="13">
      <c r="A4" s="382">
        <v>2</v>
      </c>
      <c r="B4" s="383"/>
      <c r="C4" s="474"/>
      <c r="D4" s="474"/>
      <c r="E4" s="474"/>
      <c r="F4" s="385"/>
      <c r="G4" s="390">
        <f t="shared" si="5" ref="G4:G42">E4*D4</f>
        <v>0</v>
      </c>
      <c r="H4" s="157">
        <f t="shared" si="0"/>
        <v>0</v>
      </c>
      <c r="I4" s="64">
        <f t="shared" si="0"/>
        <v>0</v>
      </c>
      <c r="J4" s="286">
        <f t="shared" si="1"/>
        <v>1</v>
      </c>
      <c r="K4" s="91">
        <f t="shared" si="6" ref="K4:K42">H4*I4*J4</f>
        <v>0</v>
      </c>
      <c r="L4" s="92"/>
      <c r="M4" s="106" t="str">
        <f t="shared" si="2"/>
        <v/>
      </c>
      <c r="N4" s="122"/>
      <c r="O4" s="105">
        <f t="shared" si="7" ref="O4:P42">D4</f>
        <v>0</v>
      </c>
      <c r="P4" s="63">
        <f t="shared" si="7"/>
        <v>0</v>
      </c>
      <c r="Q4" s="90">
        <f t="shared" si="3"/>
        <v>1</v>
      </c>
      <c r="R4" s="111">
        <f t="shared" si="8" ref="R4:R42">O4*P4*Q4</f>
        <v>0</v>
      </c>
      <c r="S4" s="92"/>
      <c r="T4" s="106" t="str">
        <f t="shared" si="4"/>
        <v/>
      </c>
      <c r="U4" s="126"/>
    </row>
    <row r="5" spans="1:21" ht="13">
      <c r="A5" s="382">
        <v>3</v>
      </c>
      <c r="B5" s="383"/>
      <c r="C5" s="474"/>
      <c r="D5" s="474"/>
      <c r="E5" s="474"/>
      <c r="F5" s="385"/>
      <c r="G5" s="390">
        <f t="shared" si="5"/>
        <v>0</v>
      </c>
      <c r="H5" s="157">
        <f t="shared" si="0"/>
        <v>0</v>
      </c>
      <c r="I5" s="64">
        <f t="shared" si="0"/>
        <v>0</v>
      </c>
      <c r="J5" s="286">
        <f t="shared" si="1"/>
        <v>1</v>
      </c>
      <c r="K5" s="91">
        <f t="shared" si="6"/>
        <v>0</v>
      </c>
      <c r="L5" s="92"/>
      <c r="M5" s="106" t="str">
        <f t="shared" si="2"/>
        <v/>
      </c>
      <c r="N5" s="122"/>
      <c r="O5" s="105">
        <f t="shared" si="7"/>
        <v>0</v>
      </c>
      <c r="P5" s="63">
        <f t="shared" si="7"/>
        <v>0</v>
      </c>
      <c r="Q5" s="90">
        <f t="shared" si="3"/>
        <v>1</v>
      </c>
      <c r="R5" s="111">
        <f t="shared" si="8"/>
        <v>0</v>
      </c>
      <c r="S5" s="92"/>
      <c r="T5" s="106" t="str">
        <f t="shared" si="4"/>
        <v/>
      </c>
      <c r="U5" s="126"/>
    </row>
    <row r="6" spans="1:21" ht="13">
      <c r="A6" s="382">
        <v>4</v>
      </c>
      <c r="B6" s="383"/>
      <c r="C6" s="474"/>
      <c r="D6" s="474"/>
      <c r="E6" s="474"/>
      <c r="F6" s="385"/>
      <c r="G6" s="390">
        <f t="shared" si="5"/>
        <v>0</v>
      </c>
      <c r="H6" s="157">
        <f t="shared" si="0"/>
        <v>0</v>
      </c>
      <c r="I6" s="64">
        <f t="shared" si="0"/>
        <v>0</v>
      </c>
      <c r="J6" s="286">
        <f t="shared" si="1"/>
        <v>1</v>
      </c>
      <c r="K6" s="91">
        <f t="shared" si="6"/>
        <v>0</v>
      </c>
      <c r="L6" s="92"/>
      <c r="M6" s="106" t="str">
        <f t="shared" si="2"/>
        <v/>
      </c>
      <c r="N6" s="122"/>
      <c r="O6" s="105">
        <f t="shared" si="7"/>
        <v>0</v>
      </c>
      <c r="P6" s="63">
        <f t="shared" si="7"/>
        <v>0</v>
      </c>
      <c r="Q6" s="90">
        <f t="shared" si="3"/>
        <v>1</v>
      </c>
      <c r="R6" s="111">
        <f t="shared" si="8"/>
        <v>0</v>
      </c>
      <c r="S6" s="92"/>
      <c r="T6" s="106" t="str">
        <f t="shared" si="4"/>
        <v/>
      </c>
      <c r="U6" s="126"/>
    </row>
    <row r="7" spans="1:21" ht="13">
      <c r="A7" s="382">
        <v>5</v>
      </c>
      <c r="B7" s="383"/>
      <c r="C7" s="474"/>
      <c r="D7" s="474"/>
      <c r="E7" s="474"/>
      <c r="F7" s="385"/>
      <c r="G7" s="390">
        <f t="shared" si="5"/>
        <v>0</v>
      </c>
      <c r="H7" s="157">
        <f t="shared" si="0"/>
        <v>0</v>
      </c>
      <c r="I7" s="64">
        <f t="shared" si="0"/>
        <v>0</v>
      </c>
      <c r="J7" s="286">
        <f t="shared" si="1"/>
        <v>1</v>
      </c>
      <c r="K7" s="91">
        <f t="shared" si="6"/>
        <v>0</v>
      </c>
      <c r="L7" s="92"/>
      <c r="M7" s="106" t="str">
        <f t="shared" si="2"/>
        <v/>
      </c>
      <c r="N7" s="122"/>
      <c r="O7" s="105">
        <f t="shared" si="7"/>
        <v>0</v>
      </c>
      <c r="P7" s="63">
        <f t="shared" si="7"/>
        <v>0</v>
      </c>
      <c r="Q7" s="90">
        <f t="shared" si="3"/>
        <v>1</v>
      </c>
      <c r="R7" s="111">
        <f t="shared" si="8"/>
        <v>0</v>
      </c>
      <c r="S7" s="92"/>
      <c r="T7" s="106" t="str">
        <f t="shared" si="4"/>
        <v/>
      </c>
      <c r="U7" s="126"/>
    </row>
    <row r="8" spans="1:21" ht="13">
      <c r="A8" s="382">
        <v>6</v>
      </c>
      <c r="B8" s="383"/>
      <c r="C8" s="474"/>
      <c r="D8" s="474"/>
      <c r="E8" s="474"/>
      <c r="F8" s="385"/>
      <c r="G8" s="390">
        <f t="shared" si="5"/>
        <v>0</v>
      </c>
      <c r="H8" s="157">
        <f t="shared" si="0"/>
        <v>0</v>
      </c>
      <c r="I8" s="64">
        <f t="shared" si="0"/>
        <v>0</v>
      </c>
      <c r="J8" s="286">
        <f t="shared" si="1"/>
        <v>1</v>
      </c>
      <c r="K8" s="91">
        <f t="shared" si="6"/>
        <v>0</v>
      </c>
      <c r="L8" s="92"/>
      <c r="M8" s="106" t="str">
        <f t="shared" si="2"/>
        <v/>
      </c>
      <c r="N8" s="122"/>
      <c r="O8" s="105">
        <f t="shared" si="7"/>
        <v>0</v>
      </c>
      <c r="P8" s="63">
        <f t="shared" si="7"/>
        <v>0</v>
      </c>
      <c r="Q8" s="90">
        <f t="shared" si="3"/>
        <v>1</v>
      </c>
      <c r="R8" s="111">
        <f t="shared" si="8"/>
        <v>0</v>
      </c>
      <c r="S8" s="92"/>
      <c r="T8" s="106" t="str">
        <f t="shared" si="4"/>
        <v/>
      </c>
      <c r="U8" s="126"/>
    </row>
    <row r="9" spans="1:21" ht="13">
      <c r="A9" s="382">
        <v>7</v>
      </c>
      <c r="B9" s="383"/>
      <c r="C9" s="474"/>
      <c r="D9" s="474"/>
      <c r="E9" s="474"/>
      <c r="F9" s="385"/>
      <c r="G9" s="390">
        <f t="shared" si="5"/>
        <v>0</v>
      </c>
      <c r="H9" s="157">
        <f t="shared" si="0"/>
        <v>0</v>
      </c>
      <c r="I9" s="64">
        <f t="shared" si="0"/>
        <v>0</v>
      </c>
      <c r="J9" s="286">
        <f t="shared" si="1"/>
        <v>1</v>
      </c>
      <c r="K9" s="91">
        <f t="shared" si="6"/>
        <v>0</v>
      </c>
      <c r="L9" s="92"/>
      <c r="M9" s="106" t="str">
        <f t="shared" si="2"/>
        <v/>
      </c>
      <c r="N9" s="122"/>
      <c r="O9" s="105">
        <f t="shared" si="7"/>
        <v>0</v>
      </c>
      <c r="P9" s="63">
        <f t="shared" si="7"/>
        <v>0</v>
      </c>
      <c r="Q9" s="90">
        <f t="shared" si="3"/>
        <v>1</v>
      </c>
      <c r="R9" s="111">
        <f t="shared" si="8"/>
        <v>0</v>
      </c>
      <c r="S9" s="92"/>
      <c r="T9" s="106" t="str">
        <f t="shared" si="4"/>
        <v/>
      </c>
      <c r="U9" s="126"/>
    </row>
    <row r="10" spans="1:21" ht="13">
      <c r="A10" s="382">
        <v>8</v>
      </c>
      <c r="B10" s="383"/>
      <c r="C10" s="474"/>
      <c r="D10" s="474"/>
      <c r="E10" s="474"/>
      <c r="F10" s="385"/>
      <c r="G10" s="390">
        <f t="shared" si="5"/>
        <v>0</v>
      </c>
      <c r="H10" s="157">
        <f t="shared" si="0"/>
        <v>0</v>
      </c>
      <c r="I10" s="64">
        <f t="shared" si="0"/>
        <v>0</v>
      </c>
      <c r="J10" s="286">
        <f t="shared" si="1"/>
        <v>1</v>
      </c>
      <c r="K10" s="91">
        <f t="shared" si="6"/>
        <v>0</v>
      </c>
      <c r="L10" s="92"/>
      <c r="M10" s="106" t="str">
        <f t="shared" si="2"/>
        <v/>
      </c>
      <c r="N10" s="122"/>
      <c r="O10" s="105">
        <f t="shared" si="7"/>
        <v>0</v>
      </c>
      <c r="P10" s="63">
        <f t="shared" si="7"/>
        <v>0</v>
      </c>
      <c r="Q10" s="90">
        <f t="shared" si="3"/>
        <v>1</v>
      </c>
      <c r="R10" s="111">
        <f t="shared" si="8"/>
        <v>0</v>
      </c>
      <c r="S10" s="92"/>
      <c r="T10" s="106" t="str">
        <f t="shared" si="4"/>
        <v/>
      </c>
      <c r="U10" s="126"/>
    </row>
    <row r="11" spans="1:21" ht="13">
      <c r="A11" s="382">
        <v>9</v>
      </c>
      <c r="B11" s="383"/>
      <c r="C11" s="474"/>
      <c r="D11" s="474"/>
      <c r="E11" s="474"/>
      <c r="F11" s="385"/>
      <c r="G11" s="390">
        <f t="shared" si="5"/>
        <v>0</v>
      </c>
      <c r="H11" s="157">
        <f t="shared" si="0"/>
        <v>0</v>
      </c>
      <c r="I11" s="64">
        <f t="shared" si="0"/>
        <v>0</v>
      </c>
      <c r="J11" s="286">
        <f t="shared" si="1"/>
        <v>1</v>
      </c>
      <c r="K11" s="91">
        <f t="shared" si="6"/>
        <v>0</v>
      </c>
      <c r="L11" s="92"/>
      <c r="M11" s="106" t="str">
        <f t="shared" si="2"/>
        <v/>
      </c>
      <c r="N11" s="122"/>
      <c r="O11" s="105">
        <f t="shared" si="7"/>
        <v>0</v>
      </c>
      <c r="P11" s="63">
        <f t="shared" si="7"/>
        <v>0</v>
      </c>
      <c r="Q11" s="90">
        <f t="shared" si="3"/>
        <v>1</v>
      </c>
      <c r="R11" s="111">
        <f t="shared" si="8"/>
        <v>0</v>
      </c>
      <c r="S11" s="92"/>
      <c r="T11" s="106" t="str">
        <f t="shared" si="4"/>
        <v/>
      </c>
      <c r="U11" s="126"/>
    </row>
    <row r="12" spans="1:21" ht="13">
      <c r="A12" s="382">
        <v>10</v>
      </c>
      <c r="B12" s="383"/>
      <c r="C12" s="474"/>
      <c r="D12" s="474"/>
      <c r="E12" s="474"/>
      <c r="F12" s="385"/>
      <c r="G12" s="390">
        <f t="shared" si="5"/>
        <v>0</v>
      </c>
      <c r="H12" s="157">
        <f t="shared" si="0"/>
        <v>0</v>
      </c>
      <c r="I12" s="64">
        <f t="shared" si="0"/>
        <v>0</v>
      </c>
      <c r="J12" s="286">
        <f t="shared" si="1"/>
        <v>1</v>
      </c>
      <c r="K12" s="91">
        <f t="shared" si="6"/>
        <v>0</v>
      </c>
      <c r="L12" s="92"/>
      <c r="M12" s="106" t="str">
        <f t="shared" si="2"/>
        <v/>
      </c>
      <c r="N12" s="122"/>
      <c r="O12" s="105">
        <f t="shared" si="7"/>
        <v>0</v>
      </c>
      <c r="P12" s="63">
        <f t="shared" si="7"/>
        <v>0</v>
      </c>
      <c r="Q12" s="90">
        <f t="shared" si="3"/>
        <v>1</v>
      </c>
      <c r="R12" s="111">
        <f t="shared" si="8"/>
        <v>0</v>
      </c>
      <c r="S12" s="92"/>
      <c r="T12" s="106" t="str">
        <f t="shared" si="4"/>
        <v/>
      </c>
      <c r="U12" s="126"/>
    </row>
    <row r="13" spans="1:21" ht="13">
      <c r="A13" s="382">
        <v>11</v>
      </c>
      <c r="B13" s="383"/>
      <c r="C13" s="474"/>
      <c r="D13" s="474"/>
      <c r="E13" s="474"/>
      <c r="F13" s="385"/>
      <c r="G13" s="390">
        <f t="shared" si="5"/>
        <v>0</v>
      </c>
      <c r="H13" s="157">
        <f t="shared" si="0"/>
        <v>0</v>
      </c>
      <c r="I13" s="64">
        <f t="shared" si="0"/>
        <v>0</v>
      </c>
      <c r="J13" s="286">
        <f t="shared" si="1"/>
        <v>1</v>
      </c>
      <c r="K13" s="91">
        <f t="shared" si="6"/>
        <v>0</v>
      </c>
      <c r="L13" s="92"/>
      <c r="M13" s="106" t="str">
        <f t="shared" si="2"/>
        <v/>
      </c>
      <c r="N13" s="122"/>
      <c r="O13" s="105">
        <f t="shared" si="7"/>
        <v>0</v>
      </c>
      <c r="P13" s="63">
        <f t="shared" si="7"/>
        <v>0</v>
      </c>
      <c r="Q13" s="90">
        <f t="shared" si="3"/>
        <v>1</v>
      </c>
      <c r="R13" s="111">
        <f t="shared" si="8"/>
        <v>0</v>
      </c>
      <c r="S13" s="92"/>
      <c r="T13" s="106" t="str">
        <f t="shared" si="4"/>
        <v/>
      </c>
      <c r="U13" s="126"/>
    </row>
    <row r="14" spans="1:21" ht="13">
      <c r="A14" s="382">
        <v>12</v>
      </c>
      <c r="B14" s="383"/>
      <c r="C14" s="474"/>
      <c r="D14" s="474"/>
      <c r="E14" s="474"/>
      <c r="F14" s="385"/>
      <c r="G14" s="390">
        <f t="shared" si="5"/>
        <v>0</v>
      </c>
      <c r="H14" s="157">
        <f t="shared" si="0"/>
        <v>0</v>
      </c>
      <c r="I14" s="64">
        <f t="shared" si="0"/>
        <v>0</v>
      </c>
      <c r="J14" s="286">
        <f t="shared" si="1"/>
        <v>1</v>
      </c>
      <c r="K14" s="91">
        <f t="shared" si="6"/>
        <v>0</v>
      </c>
      <c r="L14" s="92"/>
      <c r="M14" s="106" t="str">
        <f t="shared" si="2"/>
        <v/>
      </c>
      <c r="N14" s="122"/>
      <c r="O14" s="105">
        <f t="shared" si="7"/>
        <v>0</v>
      </c>
      <c r="P14" s="63">
        <f t="shared" si="7"/>
        <v>0</v>
      </c>
      <c r="Q14" s="90">
        <f t="shared" si="3"/>
        <v>1</v>
      </c>
      <c r="R14" s="111">
        <f t="shared" si="8"/>
        <v>0</v>
      </c>
      <c r="S14" s="92"/>
      <c r="T14" s="106" t="str">
        <f t="shared" si="4"/>
        <v/>
      </c>
      <c r="U14" s="126"/>
    </row>
    <row r="15" spans="1:21" ht="13">
      <c r="A15" s="382">
        <v>13</v>
      </c>
      <c r="B15" s="383"/>
      <c r="C15" s="474"/>
      <c r="D15" s="474"/>
      <c r="E15" s="474"/>
      <c r="F15" s="385"/>
      <c r="G15" s="390">
        <f t="shared" si="5"/>
        <v>0</v>
      </c>
      <c r="H15" s="157">
        <f t="shared" si="0"/>
        <v>0</v>
      </c>
      <c r="I15" s="64">
        <f t="shared" si="0"/>
        <v>0</v>
      </c>
      <c r="J15" s="286">
        <f t="shared" si="1"/>
        <v>1</v>
      </c>
      <c r="K15" s="91">
        <f t="shared" si="6"/>
        <v>0</v>
      </c>
      <c r="L15" s="92"/>
      <c r="M15" s="106" t="str">
        <f t="shared" si="2"/>
        <v/>
      </c>
      <c r="N15" s="122"/>
      <c r="O15" s="105">
        <f t="shared" si="7"/>
        <v>0</v>
      </c>
      <c r="P15" s="63">
        <f t="shared" si="7"/>
        <v>0</v>
      </c>
      <c r="Q15" s="90">
        <f t="shared" si="3"/>
        <v>1</v>
      </c>
      <c r="R15" s="111">
        <f t="shared" si="8"/>
        <v>0</v>
      </c>
      <c r="S15" s="92"/>
      <c r="T15" s="106" t="str">
        <f t="shared" si="4"/>
        <v/>
      </c>
      <c r="U15" s="126"/>
    </row>
    <row r="16" spans="1:21" ht="13">
      <c r="A16" s="382">
        <v>14</v>
      </c>
      <c r="B16" s="383"/>
      <c r="C16" s="474"/>
      <c r="D16" s="474"/>
      <c r="E16" s="474"/>
      <c r="F16" s="385"/>
      <c r="G16" s="390">
        <f t="shared" si="5"/>
        <v>0</v>
      </c>
      <c r="H16" s="157">
        <f t="shared" si="0"/>
        <v>0</v>
      </c>
      <c r="I16" s="64">
        <f t="shared" si="0"/>
        <v>0</v>
      </c>
      <c r="J16" s="286">
        <f t="shared" si="1"/>
        <v>1</v>
      </c>
      <c r="K16" s="91">
        <f t="shared" si="6"/>
        <v>0</v>
      </c>
      <c r="L16" s="92"/>
      <c r="M16" s="106" t="str">
        <f t="shared" si="2"/>
        <v/>
      </c>
      <c r="N16" s="122"/>
      <c r="O16" s="105">
        <f t="shared" si="7"/>
        <v>0</v>
      </c>
      <c r="P16" s="63">
        <f t="shared" si="7"/>
        <v>0</v>
      </c>
      <c r="Q16" s="90">
        <f t="shared" si="3"/>
        <v>1</v>
      </c>
      <c r="R16" s="111">
        <f t="shared" si="8"/>
        <v>0</v>
      </c>
      <c r="S16" s="92"/>
      <c r="T16" s="106" t="str">
        <f t="shared" si="4"/>
        <v/>
      </c>
      <c r="U16" s="126"/>
    </row>
    <row r="17" spans="1:21" ht="13">
      <c r="A17" s="382">
        <v>15</v>
      </c>
      <c r="B17" s="383"/>
      <c r="C17" s="474"/>
      <c r="D17" s="474"/>
      <c r="E17" s="474"/>
      <c r="F17" s="385"/>
      <c r="G17" s="390">
        <f t="shared" si="5"/>
        <v>0</v>
      </c>
      <c r="H17" s="157">
        <f t="shared" si="0"/>
        <v>0</v>
      </c>
      <c r="I17" s="64">
        <f t="shared" si="0"/>
        <v>0</v>
      </c>
      <c r="J17" s="286">
        <f t="shared" si="1"/>
        <v>1</v>
      </c>
      <c r="K17" s="91">
        <f t="shared" si="6"/>
        <v>0</v>
      </c>
      <c r="L17" s="92"/>
      <c r="M17" s="106" t="str">
        <f t="shared" si="2"/>
        <v/>
      </c>
      <c r="N17" s="122"/>
      <c r="O17" s="105">
        <f t="shared" si="7"/>
        <v>0</v>
      </c>
      <c r="P17" s="63">
        <f t="shared" si="7"/>
        <v>0</v>
      </c>
      <c r="Q17" s="90">
        <f t="shared" si="3"/>
        <v>1</v>
      </c>
      <c r="R17" s="111">
        <f t="shared" si="8"/>
        <v>0</v>
      </c>
      <c r="S17" s="92"/>
      <c r="T17" s="106" t="str">
        <f t="shared" si="4"/>
        <v/>
      </c>
      <c r="U17" s="126"/>
    </row>
    <row r="18" spans="1:21" ht="13">
      <c r="A18" s="382">
        <v>16</v>
      </c>
      <c r="B18" s="383"/>
      <c r="C18" s="474"/>
      <c r="D18" s="474"/>
      <c r="E18" s="474"/>
      <c r="F18" s="385"/>
      <c r="G18" s="390">
        <f t="shared" si="5"/>
        <v>0</v>
      </c>
      <c r="H18" s="157">
        <f t="shared" si="0"/>
        <v>0</v>
      </c>
      <c r="I18" s="64">
        <f t="shared" si="0"/>
        <v>0</v>
      </c>
      <c r="J18" s="286">
        <f t="shared" si="1"/>
        <v>1</v>
      </c>
      <c r="K18" s="91">
        <f t="shared" si="6"/>
        <v>0</v>
      </c>
      <c r="L18" s="92"/>
      <c r="M18" s="106" t="str">
        <f t="shared" si="2"/>
        <v/>
      </c>
      <c r="N18" s="122"/>
      <c r="O18" s="105">
        <f t="shared" si="7"/>
        <v>0</v>
      </c>
      <c r="P18" s="63">
        <f t="shared" si="7"/>
        <v>0</v>
      </c>
      <c r="Q18" s="90">
        <f t="shared" si="3"/>
        <v>1</v>
      </c>
      <c r="R18" s="111">
        <f t="shared" si="8"/>
        <v>0</v>
      </c>
      <c r="S18" s="92"/>
      <c r="T18" s="106" t="str">
        <f t="shared" si="4"/>
        <v/>
      </c>
      <c r="U18" s="126"/>
    </row>
    <row r="19" spans="1:21" ht="13">
      <c r="A19" s="382">
        <v>17</v>
      </c>
      <c r="B19" s="383"/>
      <c r="C19" s="474"/>
      <c r="D19" s="474"/>
      <c r="E19" s="474"/>
      <c r="F19" s="385"/>
      <c r="G19" s="390">
        <f t="shared" si="5"/>
        <v>0</v>
      </c>
      <c r="H19" s="157">
        <f t="shared" si="0"/>
        <v>0</v>
      </c>
      <c r="I19" s="64">
        <f t="shared" si="0"/>
        <v>0</v>
      </c>
      <c r="J19" s="286">
        <f t="shared" si="1"/>
        <v>1</v>
      </c>
      <c r="K19" s="91">
        <f t="shared" si="6"/>
        <v>0</v>
      </c>
      <c r="L19" s="92"/>
      <c r="M19" s="106" t="str">
        <f t="shared" si="2"/>
        <v/>
      </c>
      <c r="N19" s="122"/>
      <c r="O19" s="105">
        <f t="shared" si="7"/>
        <v>0</v>
      </c>
      <c r="P19" s="63">
        <f t="shared" si="7"/>
        <v>0</v>
      </c>
      <c r="Q19" s="90">
        <f t="shared" si="3"/>
        <v>1</v>
      </c>
      <c r="R19" s="111">
        <f t="shared" si="8"/>
        <v>0</v>
      </c>
      <c r="S19" s="92"/>
      <c r="T19" s="106" t="str">
        <f t="shared" si="4"/>
        <v/>
      </c>
      <c r="U19" s="126"/>
    </row>
    <row r="20" spans="1:21" ht="13">
      <c r="A20" s="382">
        <v>18</v>
      </c>
      <c r="B20" s="383"/>
      <c r="C20" s="474"/>
      <c r="D20" s="474"/>
      <c r="E20" s="474"/>
      <c r="F20" s="385"/>
      <c r="G20" s="390">
        <f t="shared" si="5"/>
        <v>0</v>
      </c>
      <c r="H20" s="157">
        <f t="shared" si="0"/>
        <v>0</v>
      </c>
      <c r="I20" s="64">
        <f t="shared" si="0"/>
        <v>0</v>
      </c>
      <c r="J20" s="286">
        <f t="shared" si="1"/>
        <v>1</v>
      </c>
      <c r="K20" s="91">
        <f t="shared" si="6"/>
        <v>0</v>
      </c>
      <c r="L20" s="92"/>
      <c r="M20" s="106" t="str">
        <f t="shared" si="2"/>
        <v/>
      </c>
      <c r="N20" s="122"/>
      <c r="O20" s="105">
        <f t="shared" si="7"/>
        <v>0</v>
      </c>
      <c r="P20" s="63">
        <f t="shared" si="7"/>
        <v>0</v>
      </c>
      <c r="Q20" s="90">
        <f t="shared" si="3"/>
        <v>1</v>
      </c>
      <c r="R20" s="111">
        <f t="shared" si="8"/>
        <v>0</v>
      </c>
      <c r="S20" s="92"/>
      <c r="T20" s="106" t="str">
        <f t="shared" si="4"/>
        <v/>
      </c>
      <c r="U20" s="126"/>
    </row>
    <row r="21" spans="1:21" ht="13">
      <c r="A21" s="382">
        <v>19</v>
      </c>
      <c r="B21" s="383"/>
      <c r="C21" s="474"/>
      <c r="D21" s="474"/>
      <c r="E21" s="474"/>
      <c r="F21" s="385"/>
      <c r="G21" s="390">
        <f t="shared" si="5"/>
        <v>0</v>
      </c>
      <c r="H21" s="157">
        <f t="shared" si="0"/>
        <v>0</v>
      </c>
      <c r="I21" s="64">
        <f t="shared" si="0"/>
        <v>0</v>
      </c>
      <c r="J21" s="286">
        <f t="shared" si="1"/>
        <v>1</v>
      </c>
      <c r="K21" s="91"/>
      <c r="L21" s="92"/>
      <c r="M21" s="106" t="str">
        <f t="shared" si="2"/>
        <v/>
      </c>
      <c r="N21" s="122"/>
      <c r="O21" s="105">
        <f t="shared" si="7"/>
        <v>0</v>
      </c>
      <c r="P21" s="63">
        <f t="shared" si="7"/>
        <v>0</v>
      </c>
      <c r="Q21" s="90">
        <f t="shared" si="3"/>
        <v>1</v>
      </c>
      <c r="R21" s="111">
        <f t="shared" si="8"/>
        <v>0</v>
      </c>
      <c r="S21" s="92"/>
      <c r="T21" s="106" t="str">
        <f t="shared" si="4"/>
        <v/>
      </c>
      <c r="U21" s="126"/>
    </row>
    <row r="22" spans="1:21" ht="13">
      <c r="A22" s="382">
        <v>20</v>
      </c>
      <c r="B22" s="383"/>
      <c r="C22" s="474"/>
      <c r="D22" s="474"/>
      <c r="E22" s="474"/>
      <c r="F22" s="385"/>
      <c r="G22" s="390">
        <f t="shared" si="5"/>
        <v>0</v>
      </c>
      <c r="H22" s="157">
        <f t="shared" si="0"/>
        <v>0</v>
      </c>
      <c r="I22" s="64">
        <f t="shared" si="0"/>
        <v>0</v>
      </c>
      <c r="J22" s="286">
        <f t="shared" si="1"/>
        <v>1</v>
      </c>
      <c r="K22" s="91">
        <f t="shared" si="6"/>
        <v>0</v>
      </c>
      <c r="L22" s="92"/>
      <c r="M22" s="106" t="str">
        <f t="shared" si="2"/>
        <v/>
      </c>
      <c r="N22" s="122"/>
      <c r="O22" s="105">
        <f t="shared" si="7"/>
        <v>0</v>
      </c>
      <c r="P22" s="63">
        <f t="shared" si="7"/>
        <v>0</v>
      </c>
      <c r="Q22" s="90">
        <f t="shared" si="3"/>
        <v>1</v>
      </c>
      <c r="R22" s="111">
        <f t="shared" si="8"/>
        <v>0</v>
      </c>
      <c r="S22" s="92"/>
      <c r="T22" s="106" t="str">
        <f t="shared" si="4"/>
        <v/>
      </c>
      <c r="U22" s="126"/>
    </row>
    <row r="23" spans="1:21" ht="13">
      <c r="A23" s="382">
        <v>21</v>
      </c>
      <c r="B23" s="383"/>
      <c r="C23" s="474"/>
      <c r="D23" s="474"/>
      <c r="E23" s="474"/>
      <c r="F23" s="385"/>
      <c r="G23" s="390">
        <f t="shared" si="5"/>
        <v>0</v>
      </c>
      <c r="H23" s="157">
        <f t="shared" si="0"/>
        <v>0</v>
      </c>
      <c r="I23" s="64">
        <f t="shared" si="0"/>
        <v>0</v>
      </c>
      <c r="J23" s="286">
        <f t="shared" si="1"/>
        <v>1</v>
      </c>
      <c r="K23" s="91">
        <f t="shared" si="6"/>
        <v>0</v>
      </c>
      <c r="L23" s="92"/>
      <c r="M23" s="106" t="str">
        <f t="shared" si="2"/>
        <v/>
      </c>
      <c r="N23" s="122"/>
      <c r="O23" s="105">
        <f t="shared" si="7"/>
        <v>0</v>
      </c>
      <c r="P23" s="63">
        <f t="shared" si="7"/>
        <v>0</v>
      </c>
      <c r="Q23" s="90">
        <f t="shared" si="3"/>
        <v>1</v>
      </c>
      <c r="R23" s="111">
        <f t="shared" si="8"/>
        <v>0</v>
      </c>
      <c r="S23" s="92"/>
      <c r="T23" s="106" t="str">
        <f t="shared" si="4"/>
        <v/>
      </c>
      <c r="U23" s="126"/>
    </row>
    <row r="24" spans="1:21" ht="13">
      <c r="A24" s="382">
        <v>22</v>
      </c>
      <c r="B24" s="383"/>
      <c r="C24" s="474"/>
      <c r="D24" s="474"/>
      <c r="E24" s="474"/>
      <c r="F24" s="385"/>
      <c r="G24" s="390">
        <f t="shared" si="5"/>
        <v>0</v>
      </c>
      <c r="H24" s="157">
        <f t="shared" si="0"/>
        <v>0</v>
      </c>
      <c r="I24" s="64">
        <f t="shared" si="0"/>
        <v>0</v>
      </c>
      <c r="J24" s="286">
        <f t="shared" si="1"/>
        <v>1</v>
      </c>
      <c r="K24" s="91">
        <f t="shared" si="6"/>
        <v>0</v>
      </c>
      <c r="L24" s="92"/>
      <c r="M24" s="106" t="str">
        <f t="shared" si="2"/>
        <v/>
      </c>
      <c r="N24" s="122"/>
      <c r="O24" s="105">
        <f t="shared" si="7"/>
        <v>0</v>
      </c>
      <c r="P24" s="63">
        <f t="shared" si="7"/>
        <v>0</v>
      </c>
      <c r="Q24" s="90">
        <f t="shared" si="3"/>
        <v>1</v>
      </c>
      <c r="R24" s="111">
        <f t="shared" si="8"/>
        <v>0</v>
      </c>
      <c r="S24" s="92"/>
      <c r="T24" s="106" t="str">
        <f t="shared" si="4"/>
        <v/>
      </c>
      <c r="U24" s="126"/>
    </row>
    <row r="25" spans="1:21" ht="13">
      <c r="A25" s="382">
        <v>23</v>
      </c>
      <c r="B25" s="383"/>
      <c r="C25" s="474"/>
      <c r="D25" s="474"/>
      <c r="E25" s="474"/>
      <c r="F25" s="385"/>
      <c r="G25" s="390">
        <f t="shared" si="5"/>
        <v>0</v>
      </c>
      <c r="H25" s="157">
        <f t="shared" si="0"/>
        <v>0</v>
      </c>
      <c r="I25" s="64">
        <f t="shared" si="0"/>
        <v>0</v>
      </c>
      <c r="J25" s="286">
        <f t="shared" si="1"/>
        <v>1</v>
      </c>
      <c r="K25" s="91">
        <f t="shared" si="6"/>
        <v>0</v>
      </c>
      <c r="L25" s="92"/>
      <c r="M25" s="106" t="str">
        <f t="shared" si="2"/>
        <v/>
      </c>
      <c r="N25" s="122"/>
      <c r="O25" s="105">
        <f t="shared" si="7"/>
        <v>0</v>
      </c>
      <c r="P25" s="63">
        <f t="shared" si="7"/>
        <v>0</v>
      </c>
      <c r="Q25" s="90">
        <f t="shared" si="3"/>
        <v>1</v>
      </c>
      <c r="R25" s="111">
        <f t="shared" si="8"/>
        <v>0</v>
      </c>
      <c r="S25" s="92"/>
      <c r="T25" s="106" t="str">
        <f t="shared" si="4"/>
        <v/>
      </c>
      <c r="U25" s="126"/>
    </row>
    <row r="26" spans="1:21" ht="13">
      <c r="A26" s="382">
        <v>24</v>
      </c>
      <c r="B26" s="383"/>
      <c r="C26" s="474"/>
      <c r="D26" s="474"/>
      <c r="E26" s="474"/>
      <c r="F26" s="385"/>
      <c r="G26" s="390">
        <f t="shared" si="5"/>
        <v>0</v>
      </c>
      <c r="H26" s="157">
        <f t="shared" si="0"/>
        <v>0</v>
      </c>
      <c r="I26" s="64">
        <f t="shared" si="0"/>
        <v>0</v>
      </c>
      <c r="J26" s="286">
        <f t="shared" si="1"/>
        <v>1</v>
      </c>
      <c r="K26" s="91">
        <f t="shared" si="6"/>
        <v>0</v>
      </c>
      <c r="L26" s="92"/>
      <c r="M26" s="106" t="str">
        <f t="shared" si="2"/>
        <v/>
      </c>
      <c r="N26" s="122"/>
      <c r="O26" s="105">
        <f t="shared" si="7"/>
        <v>0</v>
      </c>
      <c r="P26" s="63">
        <f t="shared" si="7"/>
        <v>0</v>
      </c>
      <c r="Q26" s="90">
        <f t="shared" si="3"/>
        <v>1</v>
      </c>
      <c r="R26" s="111">
        <f t="shared" si="8"/>
        <v>0</v>
      </c>
      <c r="S26" s="92"/>
      <c r="T26" s="106" t="str">
        <f t="shared" si="4"/>
        <v/>
      </c>
      <c r="U26" s="126"/>
    </row>
    <row r="27" spans="1:21" ht="13">
      <c r="A27" s="382">
        <v>25</v>
      </c>
      <c r="B27" s="383"/>
      <c r="C27" s="474"/>
      <c r="D27" s="474"/>
      <c r="E27" s="474"/>
      <c r="F27" s="385"/>
      <c r="G27" s="390">
        <f t="shared" si="5"/>
        <v>0</v>
      </c>
      <c r="H27" s="157">
        <f t="shared" si="0"/>
        <v>0</v>
      </c>
      <c r="I27" s="64">
        <f t="shared" si="0"/>
        <v>0</v>
      </c>
      <c r="J27" s="286">
        <f t="shared" si="1"/>
        <v>1</v>
      </c>
      <c r="K27" s="91">
        <f t="shared" si="6"/>
        <v>0</v>
      </c>
      <c r="L27" s="92"/>
      <c r="M27" s="106" t="str">
        <f t="shared" si="2"/>
        <v/>
      </c>
      <c r="N27" s="122"/>
      <c r="O27" s="105">
        <f t="shared" si="7"/>
        <v>0</v>
      </c>
      <c r="P27" s="63">
        <f t="shared" si="7"/>
        <v>0</v>
      </c>
      <c r="Q27" s="90">
        <f t="shared" si="3"/>
        <v>1</v>
      </c>
      <c r="R27" s="111">
        <f t="shared" si="8"/>
        <v>0</v>
      </c>
      <c r="S27" s="92"/>
      <c r="T27" s="106" t="str">
        <f t="shared" si="4"/>
        <v/>
      </c>
      <c r="U27" s="126"/>
    </row>
    <row r="28" spans="1:21" ht="13">
      <c r="A28" s="382">
        <v>26</v>
      </c>
      <c r="B28" s="383"/>
      <c r="C28" s="474"/>
      <c r="D28" s="474"/>
      <c r="E28" s="474"/>
      <c r="F28" s="385"/>
      <c r="G28" s="390">
        <f t="shared" si="5"/>
        <v>0</v>
      </c>
      <c r="H28" s="157">
        <f t="shared" si="0"/>
        <v>0</v>
      </c>
      <c r="I28" s="64">
        <f t="shared" si="0"/>
        <v>0</v>
      </c>
      <c r="J28" s="286">
        <f t="shared" si="1"/>
        <v>1</v>
      </c>
      <c r="K28" s="91">
        <f t="shared" si="6"/>
        <v>0</v>
      </c>
      <c r="L28" s="92"/>
      <c r="M28" s="106" t="str">
        <f t="shared" si="2"/>
        <v/>
      </c>
      <c r="N28" s="122"/>
      <c r="O28" s="105">
        <f t="shared" si="7"/>
        <v>0</v>
      </c>
      <c r="P28" s="63">
        <f t="shared" si="7"/>
        <v>0</v>
      </c>
      <c r="Q28" s="90">
        <f t="shared" si="3"/>
        <v>1</v>
      </c>
      <c r="R28" s="111">
        <f t="shared" si="8"/>
        <v>0</v>
      </c>
      <c r="S28" s="92"/>
      <c r="T28" s="106" t="str">
        <f t="shared" si="4"/>
        <v/>
      </c>
      <c r="U28" s="126"/>
    </row>
    <row r="29" spans="1:21" ht="13">
      <c r="A29" s="382">
        <v>27</v>
      </c>
      <c r="B29" s="383"/>
      <c r="C29" s="474"/>
      <c r="D29" s="474"/>
      <c r="E29" s="474"/>
      <c r="F29" s="385"/>
      <c r="G29" s="390">
        <f t="shared" si="5"/>
        <v>0</v>
      </c>
      <c r="H29" s="157">
        <f t="shared" si="0"/>
        <v>0</v>
      </c>
      <c r="I29" s="64">
        <f t="shared" si="0"/>
        <v>0</v>
      </c>
      <c r="J29" s="286">
        <f t="shared" si="1"/>
        <v>1</v>
      </c>
      <c r="K29" s="91">
        <f t="shared" si="6"/>
        <v>0</v>
      </c>
      <c r="L29" s="92"/>
      <c r="M29" s="106" t="str">
        <f t="shared" si="2"/>
        <v/>
      </c>
      <c r="N29" s="122"/>
      <c r="O29" s="105">
        <f t="shared" si="7"/>
        <v>0</v>
      </c>
      <c r="P29" s="63">
        <f t="shared" si="7"/>
        <v>0</v>
      </c>
      <c r="Q29" s="90">
        <f t="shared" si="3"/>
        <v>1</v>
      </c>
      <c r="R29" s="111">
        <f t="shared" si="8"/>
        <v>0</v>
      </c>
      <c r="S29" s="92"/>
      <c r="T29" s="106" t="str">
        <f t="shared" si="4"/>
        <v/>
      </c>
      <c r="U29" s="126"/>
    </row>
    <row r="30" spans="1:21" ht="13">
      <c r="A30" s="382">
        <v>28</v>
      </c>
      <c r="B30" s="383"/>
      <c r="C30" s="474"/>
      <c r="D30" s="474"/>
      <c r="E30" s="474"/>
      <c r="F30" s="385"/>
      <c r="G30" s="390">
        <f t="shared" si="5"/>
        <v>0</v>
      </c>
      <c r="H30" s="157">
        <f t="shared" si="0"/>
        <v>0</v>
      </c>
      <c r="I30" s="64">
        <f t="shared" si="0"/>
        <v>0</v>
      </c>
      <c r="J30" s="286">
        <f t="shared" si="1"/>
        <v>1</v>
      </c>
      <c r="K30" s="91">
        <f t="shared" si="6"/>
        <v>0</v>
      </c>
      <c r="L30" s="92"/>
      <c r="M30" s="106" t="str">
        <f t="shared" si="2"/>
        <v/>
      </c>
      <c r="N30" s="122"/>
      <c r="O30" s="105">
        <f t="shared" si="7"/>
        <v>0</v>
      </c>
      <c r="P30" s="63">
        <f t="shared" si="7"/>
        <v>0</v>
      </c>
      <c r="Q30" s="90">
        <f t="shared" si="3"/>
        <v>1</v>
      </c>
      <c r="R30" s="111">
        <f t="shared" si="8"/>
        <v>0</v>
      </c>
      <c r="S30" s="92"/>
      <c r="T30" s="106" t="str">
        <f t="shared" si="4"/>
        <v/>
      </c>
      <c r="U30" s="126"/>
    </row>
    <row r="31" spans="1:21" ht="13">
      <c r="A31" s="382">
        <v>29</v>
      </c>
      <c r="B31" s="383"/>
      <c r="C31" s="473"/>
      <c r="D31" s="474"/>
      <c r="E31" s="474"/>
      <c r="F31" s="385"/>
      <c r="G31" s="390">
        <f t="shared" si="5"/>
        <v>0</v>
      </c>
      <c r="H31" s="157">
        <f t="shared" si="0"/>
        <v>0</v>
      </c>
      <c r="I31" s="64">
        <f t="shared" si="0"/>
        <v>0</v>
      </c>
      <c r="J31" s="286">
        <f t="shared" si="1"/>
        <v>1</v>
      </c>
      <c r="K31" s="91">
        <f t="shared" si="6"/>
        <v>0</v>
      </c>
      <c r="L31" s="92"/>
      <c r="M31" s="106" t="str">
        <f t="shared" si="2"/>
        <v/>
      </c>
      <c r="N31" s="122"/>
      <c r="O31" s="105">
        <f t="shared" si="7"/>
        <v>0</v>
      </c>
      <c r="P31" s="63">
        <f t="shared" si="7"/>
        <v>0</v>
      </c>
      <c r="Q31" s="90">
        <f t="shared" si="3"/>
        <v>1</v>
      </c>
      <c r="R31" s="111">
        <f t="shared" si="8"/>
        <v>0</v>
      </c>
      <c r="S31" s="92"/>
      <c r="T31" s="106" t="str">
        <f t="shared" si="4"/>
        <v/>
      </c>
      <c r="U31" s="126"/>
    </row>
    <row r="32" spans="1:21" ht="13">
      <c r="A32" s="382">
        <v>30</v>
      </c>
      <c r="B32" s="383"/>
      <c r="C32" s="474"/>
      <c r="D32" s="474"/>
      <c r="E32" s="474"/>
      <c r="F32" s="385"/>
      <c r="G32" s="390">
        <f t="shared" si="5"/>
        <v>0</v>
      </c>
      <c r="H32" s="157">
        <f t="shared" si="0"/>
        <v>0</v>
      </c>
      <c r="I32" s="64">
        <f t="shared" si="0"/>
        <v>0</v>
      </c>
      <c r="J32" s="286">
        <f t="shared" si="1"/>
        <v>1</v>
      </c>
      <c r="K32" s="91">
        <f t="shared" si="6"/>
        <v>0</v>
      </c>
      <c r="L32" s="92"/>
      <c r="M32" s="106" t="str">
        <f t="shared" si="2"/>
        <v/>
      </c>
      <c r="N32" s="122"/>
      <c r="O32" s="105">
        <f t="shared" si="7"/>
        <v>0</v>
      </c>
      <c r="P32" s="63">
        <f t="shared" si="7"/>
        <v>0</v>
      </c>
      <c r="Q32" s="90">
        <f t="shared" si="3"/>
        <v>1</v>
      </c>
      <c r="R32" s="111">
        <f t="shared" si="8"/>
        <v>0</v>
      </c>
      <c r="S32" s="92"/>
      <c r="T32" s="106" t="str">
        <f t="shared" si="4"/>
        <v/>
      </c>
      <c r="U32" s="126"/>
    </row>
    <row r="33" spans="1:21" ht="13">
      <c r="A33" s="382">
        <v>31</v>
      </c>
      <c r="B33" s="383"/>
      <c r="C33" s="474"/>
      <c r="D33" s="474"/>
      <c r="E33" s="474"/>
      <c r="F33" s="385"/>
      <c r="G33" s="390">
        <f t="shared" si="5"/>
        <v>0</v>
      </c>
      <c r="H33" s="157">
        <f t="shared" si="0"/>
        <v>0</v>
      </c>
      <c r="I33" s="64">
        <f t="shared" si="0"/>
        <v>0</v>
      </c>
      <c r="J33" s="286">
        <f t="shared" si="1"/>
        <v>1</v>
      </c>
      <c r="K33" s="91">
        <f t="shared" si="6"/>
        <v>0</v>
      </c>
      <c r="L33" s="92"/>
      <c r="M33" s="106" t="str">
        <f t="shared" si="2"/>
        <v/>
      </c>
      <c r="N33" s="122"/>
      <c r="O33" s="105">
        <f t="shared" si="7"/>
        <v>0</v>
      </c>
      <c r="P33" s="63">
        <f t="shared" si="7"/>
        <v>0</v>
      </c>
      <c r="Q33" s="90">
        <f t="shared" si="3"/>
        <v>1</v>
      </c>
      <c r="R33" s="111">
        <f t="shared" si="8"/>
        <v>0</v>
      </c>
      <c r="S33" s="92"/>
      <c r="T33" s="106" t="str">
        <f t="shared" si="4"/>
        <v/>
      </c>
      <c r="U33" s="126"/>
    </row>
    <row r="34" spans="1:21" ht="13">
      <c r="A34" s="382">
        <v>32</v>
      </c>
      <c r="B34" s="383"/>
      <c r="C34" s="474"/>
      <c r="D34" s="474"/>
      <c r="E34" s="474"/>
      <c r="F34" s="385"/>
      <c r="G34" s="390">
        <f t="shared" si="5"/>
        <v>0</v>
      </c>
      <c r="H34" s="157">
        <f t="shared" si="0"/>
        <v>0</v>
      </c>
      <c r="I34" s="64">
        <f t="shared" si="0"/>
        <v>0</v>
      </c>
      <c r="J34" s="286">
        <f t="shared" si="1"/>
        <v>1</v>
      </c>
      <c r="K34" s="91">
        <f t="shared" si="6"/>
        <v>0</v>
      </c>
      <c r="L34" s="92"/>
      <c r="M34" s="106" t="str">
        <f t="shared" si="2"/>
        <v/>
      </c>
      <c r="N34" s="122"/>
      <c r="O34" s="105">
        <f t="shared" si="7"/>
        <v>0</v>
      </c>
      <c r="P34" s="63">
        <f t="shared" si="7"/>
        <v>0</v>
      </c>
      <c r="Q34" s="90">
        <f t="shared" si="3"/>
        <v>1</v>
      </c>
      <c r="R34" s="111">
        <f t="shared" si="8"/>
        <v>0</v>
      </c>
      <c r="S34" s="92"/>
      <c r="T34" s="106" t="str">
        <f t="shared" si="4"/>
        <v/>
      </c>
      <c r="U34" s="126"/>
    </row>
    <row r="35" spans="1:21" ht="13">
      <c r="A35" s="382">
        <v>33</v>
      </c>
      <c r="B35" s="383"/>
      <c r="C35" s="474"/>
      <c r="D35" s="474"/>
      <c r="E35" s="474"/>
      <c r="F35" s="385"/>
      <c r="G35" s="390">
        <f t="shared" si="5"/>
        <v>0</v>
      </c>
      <c r="H35" s="157">
        <f t="shared" si="0"/>
        <v>0</v>
      </c>
      <c r="I35" s="64">
        <f t="shared" si="0"/>
        <v>0</v>
      </c>
      <c r="J35" s="286">
        <f t="shared" si="1"/>
        <v>1</v>
      </c>
      <c r="K35" s="91">
        <f t="shared" si="6"/>
        <v>0</v>
      </c>
      <c r="L35" s="92"/>
      <c r="M35" s="106" t="str">
        <f t="shared" si="2"/>
        <v/>
      </c>
      <c r="N35" s="122"/>
      <c r="O35" s="105">
        <f t="shared" si="7"/>
        <v>0</v>
      </c>
      <c r="P35" s="63">
        <f t="shared" si="7"/>
        <v>0</v>
      </c>
      <c r="Q35" s="90">
        <f t="shared" si="3"/>
        <v>1</v>
      </c>
      <c r="R35" s="111">
        <f t="shared" si="8"/>
        <v>0</v>
      </c>
      <c r="S35" s="92"/>
      <c r="T35" s="106" t="str">
        <f t="shared" si="4"/>
        <v/>
      </c>
      <c r="U35" s="126"/>
    </row>
    <row r="36" spans="1:21" ht="13">
      <c r="A36" s="382">
        <v>34</v>
      </c>
      <c r="B36" s="383"/>
      <c r="C36" s="474"/>
      <c r="D36" s="474"/>
      <c r="E36" s="474"/>
      <c r="F36" s="385"/>
      <c r="G36" s="390">
        <f t="shared" si="5"/>
        <v>0</v>
      </c>
      <c r="H36" s="157">
        <f t="shared" si="0"/>
        <v>0</v>
      </c>
      <c r="I36" s="64">
        <f t="shared" si="0"/>
        <v>0</v>
      </c>
      <c r="J36" s="286">
        <f t="shared" si="1"/>
        <v>1</v>
      </c>
      <c r="K36" s="91">
        <f t="shared" si="6"/>
        <v>0</v>
      </c>
      <c r="L36" s="92"/>
      <c r="M36" s="106" t="str">
        <f t="shared" si="2"/>
        <v/>
      </c>
      <c r="N36" s="122"/>
      <c r="O36" s="105">
        <f t="shared" si="7"/>
        <v>0</v>
      </c>
      <c r="P36" s="63">
        <f t="shared" si="7"/>
        <v>0</v>
      </c>
      <c r="Q36" s="90">
        <f t="shared" si="3"/>
        <v>1</v>
      </c>
      <c r="R36" s="111">
        <f t="shared" si="8"/>
        <v>0</v>
      </c>
      <c r="S36" s="92"/>
      <c r="T36" s="106" t="str">
        <f t="shared" si="4"/>
        <v/>
      </c>
      <c r="U36" s="126"/>
    </row>
    <row r="37" spans="1:21" ht="13">
      <c r="A37" s="382">
        <v>35</v>
      </c>
      <c r="B37" s="383"/>
      <c r="C37" s="474"/>
      <c r="D37" s="474"/>
      <c r="E37" s="474"/>
      <c r="F37" s="385"/>
      <c r="G37" s="390">
        <f t="shared" si="5"/>
        <v>0</v>
      </c>
      <c r="H37" s="157">
        <f t="shared" si="0"/>
        <v>0</v>
      </c>
      <c r="I37" s="64">
        <f t="shared" si="0"/>
        <v>0</v>
      </c>
      <c r="J37" s="286">
        <f t="shared" si="1"/>
        <v>1</v>
      </c>
      <c r="K37" s="91">
        <f t="shared" si="6"/>
        <v>0</v>
      </c>
      <c r="L37" s="92"/>
      <c r="M37" s="106" t="str">
        <f t="shared" si="2"/>
        <v/>
      </c>
      <c r="N37" s="122"/>
      <c r="O37" s="105">
        <f t="shared" si="7"/>
        <v>0</v>
      </c>
      <c r="P37" s="63">
        <f t="shared" si="7"/>
        <v>0</v>
      </c>
      <c r="Q37" s="90">
        <f t="shared" si="3"/>
        <v>1</v>
      </c>
      <c r="R37" s="111">
        <f t="shared" si="8"/>
        <v>0</v>
      </c>
      <c r="S37" s="92"/>
      <c r="T37" s="106" t="str">
        <f t="shared" si="4"/>
        <v/>
      </c>
      <c r="U37" s="126"/>
    </row>
    <row r="38" spans="1:21" ht="13">
      <c r="A38" s="382">
        <v>36</v>
      </c>
      <c r="B38" s="383"/>
      <c r="C38" s="474"/>
      <c r="D38" s="474"/>
      <c r="E38" s="474"/>
      <c r="F38" s="385"/>
      <c r="G38" s="390">
        <f t="shared" si="5"/>
        <v>0</v>
      </c>
      <c r="H38" s="157">
        <f t="shared" si="0"/>
        <v>0</v>
      </c>
      <c r="I38" s="64">
        <f t="shared" si="0"/>
        <v>0</v>
      </c>
      <c r="J38" s="286">
        <f t="shared" si="1"/>
        <v>1</v>
      </c>
      <c r="K38" s="91">
        <f t="shared" si="6"/>
        <v>0</v>
      </c>
      <c r="L38" s="92"/>
      <c r="M38" s="106" t="str">
        <f t="shared" si="2"/>
        <v/>
      </c>
      <c r="N38" s="122"/>
      <c r="O38" s="105">
        <f t="shared" si="7"/>
        <v>0</v>
      </c>
      <c r="P38" s="63">
        <f t="shared" si="7"/>
        <v>0</v>
      </c>
      <c r="Q38" s="90">
        <f t="shared" si="3"/>
        <v>1</v>
      </c>
      <c r="R38" s="111">
        <f t="shared" si="8"/>
        <v>0</v>
      </c>
      <c r="S38" s="92"/>
      <c r="T38" s="106" t="str">
        <f t="shared" si="4"/>
        <v/>
      </c>
      <c r="U38" s="126"/>
    </row>
    <row r="39" spans="1:21" ht="13">
      <c r="A39" s="382">
        <v>37</v>
      </c>
      <c r="B39" s="383"/>
      <c r="C39" s="474"/>
      <c r="D39" s="474"/>
      <c r="E39" s="474"/>
      <c r="F39" s="385"/>
      <c r="G39" s="390">
        <f t="shared" si="5"/>
        <v>0</v>
      </c>
      <c r="H39" s="157">
        <f t="shared" si="0"/>
        <v>0</v>
      </c>
      <c r="I39" s="64">
        <f t="shared" si="0"/>
        <v>0</v>
      </c>
      <c r="J39" s="286">
        <f t="shared" si="1"/>
        <v>1</v>
      </c>
      <c r="K39" s="91">
        <f t="shared" si="6"/>
        <v>0</v>
      </c>
      <c r="L39" s="92"/>
      <c r="M39" s="106" t="str">
        <f t="shared" si="2"/>
        <v/>
      </c>
      <c r="N39" s="122"/>
      <c r="O39" s="105">
        <f t="shared" si="7"/>
        <v>0</v>
      </c>
      <c r="P39" s="63">
        <f t="shared" si="7"/>
        <v>0</v>
      </c>
      <c r="Q39" s="90">
        <f t="shared" si="3"/>
        <v>1</v>
      </c>
      <c r="R39" s="111">
        <f t="shared" si="8"/>
        <v>0</v>
      </c>
      <c r="S39" s="92"/>
      <c r="T39" s="106" t="str">
        <f t="shared" si="4"/>
        <v/>
      </c>
      <c r="U39" s="126"/>
    </row>
    <row r="40" spans="1:21" ht="13">
      <c r="A40" s="382">
        <v>38</v>
      </c>
      <c r="B40" s="383"/>
      <c r="C40" s="474"/>
      <c r="D40" s="474"/>
      <c r="E40" s="474"/>
      <c r="F40" s="385"/>
      <c r="G40" s="390">
        <f t="shared" si="5"/>
        <v>0</v>
      </c>
      <c r="H40" s="157">
        <f t="shared" si="0"/>
        <v>0</v>
      </c>
      <c r="I40" s="64">
        <f t="shared" si="0"/>
        <v>0</v>
      </c>
      <c r="J40" s="286">
        <f t="shared" si="1"/>
        <v>1</v>
      </c>
      <c r="K40" s="91">
        <f t="shared" si="6"/>
        <v>0</v>
      </c>
      <c r="L40" s="92"/>
      <c r="M40" s="106" t="str">
        <f t="shared" si="2"/>
        <v/>
      </c>
      <c r="N40" s="122"/>
      <c r="O40" s="105">
        <f t="shared" si="7"/>
        <v>0</v>
      </c>
      <c r="P40" s="63">
        <f t="shared" si="7"/>
        <v>0</v>
      </c>
      <c r="Q40" s="90">
        <f t="shared" si="3"/>
        <v>1</v>
      </c>
      <c r="R40" s="111">
        <f t="shared" si="8"/>
        <v>0</v>
      </c>
      <c r="S40" s="92"/>
      <c r="T40" s="106" t="str">
        <f t="shared" si="4"/>
        <v/>
      </c>
      <c r="U40" s="126"/>
    </row>
    <row r="41" spans="1:21" ht="13">
      <c r="A41" s="382">
        <v>39</v>
      </c>
      <c r="B41" s="383"/>
      <c r="C41" s="474"/>
      <c r="D41" s="474"/>
      <c r="E41" s="474"/>
      <c r="F41" s="385"/>
      <c r="G41" s="390">
        <f t="shared" si="5"/>
        <v>0</v>
      </c>
      <c r="H41" s="157">
        <f t="shared" si="0"/>
        <v>0</v>
      </c>
      <c r="I41" s="64">
        <f t="shared" si="0"/>
        <v>0</v>
      </c>
      <c r="J41" s="286">
        <f t="shared" si="1"/>
        <v>1</v>
      </c>
      <c r="K41" s="91">
        <f t="shared" si="6"/>
        <v>0</v>
      </c>
      <c r="L41" s="92"/>
      <c r="M41" s="106" t="str">
        <f t="shared" si="2"/>
        <v/>
      </c>
      <c r="N41" s="122"/>
      <c r="O41" s="105">
        <f t="shared" si="7"/>
        <v>0</v>
      </c>
      <c r="P41" s="63">
        <f t="shared" si="7"/>
        <v>0</v>
      </c>
      <c r="Q41" s="90">
        <f t="shared" si="3"/>
        <v>1</v>
      </c>
      <c r="R41" s="111">
        <f t="shared" si="8"/>
        <v>0</v>
      </c>
      <c r="S41" s="92"/>
      <c r="T41" s="106" t="str">
        <f t="shared" si="4"/>
        <v/>
      </c>
      <c r="U41" s="126"/>
    </row>
    <row r="42" spans="1:21" ht="13">
      <c r="A42" s="382">
        <v>40</v>
      </c>
      <c r="B42" s="383"/>
      <c r="C42" s="474"/>
      <c r="D42" s="474"/>
      <c r="E42" s="474"/>
      <c r="F42" s="385"/>
      <c r="G42" s="390">
        <f t="shared" si="5"/>
        <v>0</v>
      </c>
      <c r="H42" s="157">
        <f t="shared" si="0"/>
        <v>0</v>
      </c>
      <c r="I42" s="64">
        <f t="shared" si="0"/>
        <v>0</v>
      </c>
      <c r="J42" s="286">
        <f t="shared" si="1"/>
        <v>1</v>
      </c>
      <c r="K42" s="91">
        <f t="shared" si="6"/>
        <v>0</v>
      </c>
      <c r="L42" s="92"/>
      <c r="M42" s="106" t="str">
        <f t="shared" si="2"/>
        <v/>
      </c>
      <c r="N42" s="122"/>
      <c r="O42" s="105">
        <f t="shared" si="7"/>
        <v>0</v>
      </c>
      <c r="P42" s="63">
        <f t="shared" si="7"/>
        <v>0</v>
      </c>
      <c r="Q42" s="90">
        <f t="shared" si="3"/>
        <v>1</v>
      </c>
      <c r="R42" s="111">
        <f t="shared" si="8"/>
        <v>0</v>
      </c>
      <c r="S42" s="92"/>
      <c r="T42" s="106" t="str">
        <f t="shared" si="4"/>
        <v/>
      </c>
      <c r="U42" s="126"/>
    </row>
    <row r="43" spans="1:21" ht="13.5" thickBot="1">
      <c r="A43" s="387"/>
      <c r="B43" s="388" t="s">
        <v>4</v>
      </c>
      <c r="C43" s="389"/>
      <c r="D43" s="389"/>
      <c r="E43" s="389"/>
      <c r="F43" s="389"/>
      <c r="G43" s="390">
        <f>SUM(G3:G42)</f>
        <v>0</v>
      </c>
      <c r="H43" s="158"/>
      <c r="I43" s="107"/>
      <c r="J43" s="107"/>
      <c r="K43" s="107">
        <f>SUM(K3:K42)</f>
        <v>0</v>
      </c>
      <c r="L43" s="108"/>
      <c r="M43" s="109"/>
      <c r="N43" s="123"/>
      <c r="O43" s="113"/>
      <c r="P43" s="112"/>
      <c r="Q43" s="112"/>
      <c r="R43" s="112">
        <f>SUM(R3:R42)</f>
        <v>0</v>
      </c>
      <c r="S43" s="114"/>
      <c r="T43" s="115"/>
      <c r="U43" s="127"/>
    </row>
    <row r="46" spans="13:20" s="15" customFormat="1" ht="13">
      <c r="M46" s="40"/>
      <c r="N46" s="39"/>
      <c r="T46" s="40"/>
    </row>
    <row r="47" spans="14:14" s="15" customFormat="1" ht="13">
      <c r="N47" s="39"/>
    </row>
    <row r="48" spans="1:20" s="15" customFormat="1" ht="30" customHeight="1">
      <c r="A48" s="580" t="s">
        <v>101</v>
      </c>
      <c r="B48" s="580"/>
      <c r="L48" s="580" t="s">
        <v>99</v>
      </c>
      <c r="M48" s="580"/>
      <c r="S48" s="580" t="s">
        <v>99</v>
      </c>
      <c r="T48" s="580"/>
    </row>
    <row r="49" spans="1:20" s="15" customFormat="1" ht="25.5" customHeight="1">
      <c r="A49" s="83" t="s">
        <v>56</v>
      </c>
      <c r="B49" s="57" t="s">
        <v>13</v>
      </c>
      <c r="L49" s="56" t="s">
        <v>68</v>
      </c>
      <c r="M49" s="57" t="s">
        <v>69</v>
      </c>
      <c r="N49" s="39"/>
      <c r="S49" s="56" t="s">
        <v>68</v>
      </c>
      <c r="T49" s="57" t="s">
        <v>69</v>
      </c>
    </row>
    <row r="50" spans="1:20" s="15" customFormat="1" ht="26.25" customHeight="1">
      <c r="A50" s="58">
        <v>1</v>
      </c>
      <c r="B50" s="59" t="s">
        <v>57</v>
      </c>
      <c r="L50" s="58">
        <v>1</v>
      </c>
      <c r="M50" s="84" t="s">
        <v>66</v>
      </c>
      <c r="N50" s="39"/>
      <c r="S50" s="58">
        <v>1</v>
      </c>
      <c r="T50" s="84" t="s">
        <v>66</v>
      </c>
    </row>
    <row r="51" spans="1:20" s="15" customFormat="1" ht="26.25" customHeight="1">
      <c r="A51" s="58">
        <v>2</v>
      </c>
      <c r="B51" s="58" t="s">
        <v>58</v>
      </c>
      <c r="L51" s="58">
        <v>2</v>
      </c>
      <c r="M51" s="84" t="s">
        <v>65</v>
      </c>
      <c r="N51" s="39"/>
      <c r="S51" s="58">
        <v>2</v>
      </c>
      <c r="T51" s="84" t="s">
        <v>65</v>
      </c>
    </row>
    <row r="52" spans="1:20" s="15" customFormat="1" ht="26.25" customHeight="1">
      <c r="A52" s="58">
        <v>3</v>
      </c>
      <c r="B52" s="59" t="s">
        <v>59</v>
      </c>
      <c r="L52" s="58">
        <v>3</v>
      </c>
      <c r="M52" s="84" t="s">
        <v>64</v>
      </c>
      <c r="N52" s="39"/>
      <c r="S52" s="58">
        <v>3</v>
      </c>
      <c r="T52" s="84" t="s">
        <v>64</v>
      </c>
    </row>
    <row r="53" spans="1:20" s="15" customFormat="1" ht="26.25" customHeight="1">
      <c r="A53" s="58">
        <v>4</v>
      </c>
      <c r="B53" s="59" t="s">
        <v>60</v>
      </c>
      <c r="L53" s="58">
        <v>4</v>
      </c>
      <c r="M53" s="84" t="s">
        <v>67</v>
      </c>
      <c r="N53" s="39"/>
      <c r="S53" s="58">
        <v>4</v>
      </c>
      <c r="T53" s="84" t="s">
        <v>67</v>
      </c>
    </row>
    <row r="54" spans="12:20" s="15" customFormat="1" ht="26.25" customHeight="1">
      <c r="L54" s="58">
        <v>5</v>
      </c>
      <c r="M54" s="84" t="s">
        <v>103</v>
      </c>
      <c r="N54" s="39"/>
      <c r="S54" s="58">
        <v>5</v>
      </c>
      <c r="T54" s="84" t="s">
        <v>103</v>
      </c>
    </row>
    <row r="55" spans="12:20" s="15" customFormat="1" ht="25.5" customHeight="1">
      <c r="L55" s="58">
        <v>6</v>
      </c>
      <c r="M55" s="84" t="s">
        <v>20</v>
      </c>
      <c r="N55" s="39"/>
      <c r="S55" s="58">
        <v>6</v>
      </c>
      <c r="T55" s="84" t="s">
        <v>20</v>
      </c>
    </row>
    <row r="56" spans="14:14" s="15" customFormat="1" ht="13">
      <c r="N56" s="39"/>
    </row>
    <row r="57" spans="14:14" s="15" customFormat="1" ht="13">
      <c r="N57" s="39"/>
    </row>
    <row r="58" spans="14:14" s="15" customFormat="1" ht="13">
      <c r="N58" s="39"/>
    </row>
    <row r="59" spans="14:14" s="15" customFormat="1" ht="13">
      <c r="N59" s="39"/>
    </row>
    <row r="60" spans="14:14" s="15" customFormat="1" ht="13">
      <c r="N60" s="39"/>
    </row>
    <row r="61" s="15" customFormat="1" ht="13"/>
    <row r="62" s="15" customFormat="1" ht="13"/>
    <row r="63" s="15" customFormat="1" ht="13"/>
    <row r="64" s="15" customFormat="1" ht="13"/>
    <row r="65" s="15" customFormat="1" ht="13"/>
    <row r="66" s="15" customFormat="1" ht="13"/>
    <row r="67" s="15" customFormat="1" ht="13"/>
    <row r="68" s="15" customFormat="1" ht="13"/>
    <row r="69" spans="1:1" s="15" customFormat="1" ht="13">
      <c r="A69" s="475">
        <f>VLOOKUP(+'ראשי-פרטים כלליים וריכוז הוצאות'!C117,'ראשי-פרטים כלליים וריכוז הוצאות'!$F$116:$N$128,9,0)</f>
        <v>0</v>
      </c>
    </row>
    <row r="70" s="15" customFormat="1" ht="13"/>
    <row r="71" s="15" customFormat="1" ht="13"/>
    <row r="72" s="15" customFormat="1" ht="13"/>
    <row r="73" s="15" customFormat="1" ht="13"/>
    <row r="74" s="15" customFormat="1" ht="13"/>
    <row r="75" s="15" customFormat="1" ht="13"/>
    <row r="76" s="15" customFormat="1" ht="13"/>
    <row r="77" s="15" customFormat="1" ht="13"/>
    <row r="78" s="15" customFormat="1" ht="13"/>
    <row r="79" s="15" customFormat="1" ht="13"/>
    <row r="80" s="15" customFormat="1" ht="13"/>
    <row r="81" s="15" customFormat="1" ht="13"/>
    <row r="82" s="15" customFormat="1" ht="13"/>
    <row r="83" s="15" customFormat="1" ht="13"/>
    <row r="84" s="15" customFormat="1" ht="13"/>
    <row r="85" s="15" customFormat="1" ht="13" thickBot="1"/>
  </sheetData>
  <sheetProtection algorithmName="SHA-512" hashValue="ZiV8p4dDiy7ZIkNU+qYGDsulWnqBdhM1E3C/TOn5jnb0HqML7Y/f3Oea061n28MwvW1UY/XDj6m1OaZQAzc/6Q==" saltValue="MTeA0h73mBRtP1Zi03BQvQ==" spinCount="100000" sheet="1" objects="1" scenarios="1"/>
  <mergeCells count="8">
    <mergeCell ref="A48:B48"/>
    <mergeCell ref="L48:M48"/>
    <mergeCell ref="S48:T48"/>
    <mergeCell ref="A1:C1"/>
    <mergeCell ref="H1:J1"/>
    <mergeCell ref="K1:L1"/>
    <mergeCell ref="O1:Q1"/>
    <mergeCell ref="R1:S1"/>
  </mergeCells>
  <conditionalFormatting sqref="O3:P42">
    <cfRule type="cellIs" priority="2" dxfId="2" operator="notEqual" stopIfTrue="1">
      <formula>H3</formula>
    </cfRule>
  </conditionalFormatting>
  <conditionalFormatting sqref="H3:I42">
    <cfRule type="cellIs" priority="3" dxfId="2" operator="notEqual" stopIfTrue="1">
      <formula>D3</formula>
    </cfRule>
  </conditionalFormatting>
  <conditionalFormatting sqref="K3:K42">
    <cfRule type="cellIs" priority="4" dxfId="3" operator="notEqual" stopIfTrue="1">
      <formula>G3</formula>
    </cfRule>
  </conditionalFormatting>
  <conditionalFormatting sqref="J3:J42 Q3:Q42">
    <cfRule type="cellIs" priority="5" dxfId="2" operator="notEqual" stopIfTrue="1">
      <formula>1-$M$1</formula>
    </cfRule>
  </conditionalFormatting>
  <conditionalFormatting sqref="A1:XFD1048576">
    <cfRule type="expression" priority="1" dxfId="0">
      <formula>$A$69=0</formula>
    </cfRule>
  </conditionalFormatting>
  <dataValidations count="5">
    <dataValidation type="decimal" allowBlank="1" showInputMessage="1" showErrorMessage="1" promptTitle="תא מחושב בנוסחה" prompt="אין להקליד נתונים בעמודה זו" errorTitle="תא מחושב בנוסחה" error="תא זה מחושב בנוסחה:_x000a_ בידך לשנות את שלושת העמודות מימין וע&quot;י כך לקבוע את הסכום המומלץ._x000a__x000a_על מנת להחזיר המצב לקדמותו, נא הקישו על ביטול" sqref="K3:K42">
      <formula1>H3*I3*J3</formula1>
      <formula2>H3*I3*J3</formula2>
    </dataValidation>
    <dataValidation type="list" allowBlank="1" showInputMessage="1" showErrorMessage="1" promptTitle="לנוחותכם, יש לבחור קוד נימוק" prompt="בחר:_x000a_1.  היקף מבוקש מעבר להיקף הנדרש לביצוע המשימה_x000a_2.  הפחתה בגין תקצוב יתר של החברה_x000a_3.  תחום עיסוק שאינו כלול בתוכנית המו&quot;פ_x000a_4.  משימה שאינה כלולה בתוכנית המומלצת_x000a_5.  קיצוץ אחיד_x000a_6.  אחר (נא פרט בעמודה משמאל)_x000a_" errorTitle="בודק מקצועי: נא בחר קוד נימוק" error="במידה והינך מעוניין בנימוק אחר, הקש חמש או השאר התא ריק וכתוב את המלל בתא שמשמאל" sqref="S3:S42 L3:L42">
      <formula1>$L$50:$L$55</formula1>
    </dataValidation>
    <dataValidation type="list" allowBlank="1" showErrorMessage="1" promptTitle="בחר קוד עלות:" prompt="_x000a_  הצעת מחיר._x000a_ חוזה._x000a_ מחירון.   _x000a_ אמדן" error="נא בחר קוד עלות :_x000a_הצעת מחיר, _x000a_חוזה, _x000a_ מחירון, _x000a_אמדן." sqref="F3:F42">
      <formula1>$B$50:$B$53</formula1>
    </dataValidation>
    <dataValidation type="decimal" allowBlank="1" showInputMessage="1" showErrorMessage="1" error="נא להזין הסכום בש&quot;ח באופן תקין" sqref="D3:D42">
      <formula1>0</formula1>
      <formula2>999999999</formula2>
    </dataValidation>
    <dataValidation type="whole" operator="greaterThan" allowBlank="1" showInputMessage="1" showErrorMessage="1" error="נא להזין את הכמות הנדרשת באופן תקין וביחידות שלמות." sqref="E3:E42">
      <formula1>0</formula1>
    </dataValidation>
  </dataValidations>
  <pageMargins left="0.7" right="0.7" top="0.75" bottom="0.75" header="0.3" footer="0.3"/>
  <pageSetup orientation="portrait" paperSize="9" r:id="rId3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8">
    <tabColor theme="6" tint="0.39998"/>
  </sheetPr>
  <dimension ref="A2:O69"/>
  <sheetViews>
    <sheetView rightToLeft="1" tabSelected="1" workbookViewId="0" topLeftCell="A1">
      <selection pane="topLeft" activeCell="J11" sqref="J11"/>
    </sheetView>
  </sheetViews>
  <sheetFormatPr defaultColWidth="8.81428571428571" defaultRowHeight="13.5"/>
  <cols>
    <col min="1" max="1" width="7.14285714285714" style="393" customWidth="1"/>
    <col min="2" max="2" width="30.7142857142857" style="394" customWidth="1"/>
    <col min="3" max="3" width="8.71428571428571" style="394" customWidth="1"/>
    <col min="4" max="4" width="8.28571428571429" style="394" customWidth="1"/>
    <col min="5" max="5" width="9.85714285714286" style="394" customWidth="1"/>
    <col min="6" max="6" width="8.85714285714286" style="393"/>
    <col min="7" max="8" width="8.85714285714286" style="394"/>
    <col min="9" max="9" width="9.71428571428571" style="393" customWidth="1"/>
    <col min="10" max="12" width="8.85714285714286" style="393"/>
    <col min="13" max="13" width="10.2857142857143" style="393" customWidth="1"/>
    <col min="14" max="14" width="23.7142857142857" style="395" customWidth="1"/>
    <col min="15" max="15" width="26.4285714285714" style="394" customWidth="1"/>
    <col min="16" max="16384" width="8.85714285714286" style="394"/>
  </cols>
  <sheetData>
    <row r="1" ht="13.5" thickBot="1"/>
    <row r="2" spans="1:15" ht="19" thickTop="1" thickBot="1">
      <c r="A2" s="396"/>
      <c r="B2" s="615" t="s">
        <v>209</v>
      </c>
      <c r="C2" s="616"/>
      <c r="D2" s="616"/>
      <c r="E2" s="616"/>
      <c r="F2" s="616"/>
      <c r="G2" s="616"/>
      <c r="H2" s="616"/>
      <c r="I2" s="616"/>
      <c r="J2" s="616"/>
      <c r="K2" s="616"/>
      <c r="L2" s="616"/>
      <c r="M2" s="617"/>
      <c r="N2" s="618"/>
      <c r="O2" s="619"/>
    </row>
    <row r="3" spans="1:15" ht="43" thickTop="1" thickBot="1">
      <c r="A3" s="397" t="s">
        <v>210</v>
      </c>
      <c r="B3" s="398" t="s">
        <v>211</v>
      </c>
      <c r="C3" s="399" t="s">
        <v>94</v>
      </c>
      <c r="D3" s="400" t="s">
        <v>95</v>
      </c>
      <c r="E3" s="401" t="s">
        <v>111</v>
      </c>
      <c r="F3" s="401" t="s">
        <v>2</v>
      </c>
      <c r="G3" s="399" t="s">
        <v>87</v>
      </c>
      <c r="H3" s="399" t="s">
        <v>88</v>
      </c>
      <c r="I3" s="401" t="s">
        <v>112</v>
      </c>
      <c r="J3" s="401" t="s">
        <v>29</v>
      </c>
      <c r="K3" s="401" t="s">
        <v>212</v>
      </c>
      <c r="L3" s="401" t="s">
        <v>208</v>
      </c>
      <c r="M3" s="401" t="s">
        <v>213</v>
      </c>
      <c r="N3" s="401" t="s">
        <v>214</v>
      </c>
      <c r="O3" s="402" t="s">
        <v>215</v>
      </c>
    </row>
    <row r="4" spans="1:15" ht="16" thickTop="1">
      <c r="A4" s="403">
        <v>1</v>
      </c>
      <c r="B4" s="436" t="s">
        <v>332</v>
      </c>
      <c r="C4" s="437">
        <v>40000</v>
      </c>
      <c r="D4" s="438">
        <v>10000</v>
      </c>
      <c r="E4" s="404">
        <f>D4+C4</f>
        <v>50000</v>
      </c>
      <c r="F4" s="428">
        <v>4000</v>
      </c>
      <c r="G4" s="420">
        <v>76500</v>
      </c>
      <c r="H4" s="421">
        <v>0</v>
      </c>
      <c r="I4" s="404">
        <f>H4+G4</f>
        <v>76500</v>
      </c>
      <c r="J4" s="428">
        <v>2539</v>
      </c>
      <c r="K4" s="428">
        <v>0</v>
      </c>
      <c r="L4" s="428">
        <v>0</v>
      </c>
      <c r="M4" s="405">
        <f t="shared" si="0" ref="M4:M28">E4+F4+I4+J4+K4+L4</f>
        <v>133039</v>
      </c>
      <c r="N4" s="477" t="s">
        <v>334</v>
      </c>
      <c r="O4" s="431"/>
    </row>
    <row r="5" spans="1:15" ht="15.5">
      <c r="A5" s="406">
        <f>A4+1</f>
        <v>2</v>
      </c>
      <c r="B5" s="422" t="s">
        <v>333</v>
      </c>
      <c r="C5" s="423">
        <v>65000</v>
      </c>
      <c r="D5" s="424">
        <v>25000</v>
      </c>
      <c r="E5" s="407">
        <f t="shared" si="1" ref="E5:E28">D5+C5</f>
        <v>90000</v>
      </c>
      <c r="F5" s="429">
        <v>6550</v>
      </c>
      <c r="G5" s="423">
        <v>76500</v>
      </c>
      <c r="H5" s="424">
        <v>0</v>
      </c>
      <c r="I5" s="407">
        <f t="shared" si="2" ref="I5:I28">H5+G5</f>
        <v>76500</v>
      </c>
      <c r="J5" s="429">
        <v>3000</v>
      </c>
      <c r="K5" s="429"/>
      <c r="L5" s="429"/>
      <c r="M5" s="408">
        <f t="shared" si="0"/>
        <v>176050</v>
      </c>
      <c r="N5" s="432" t="s">
        <v>335</v>
      </c>
      <c r="O5" s="433"/>
    </row>
    <row r="6" spans="1:15" ht="15.5">
      <c r="A6" s="406">
        <f t="shared" si="3" ref="A6:A28">A5+1</f>
        <v>3</v>
      </c>
      <c r="B6" s="422" t="s">
        <v>336</v>
      </c>
      <c r="C6" s="423">
        <v>24000</v>
      </c>
      <c r="D6" s="424">
        <v>6000</v>
      </c>
      <c r="E6" s="407">
        <f t="shared" si="1"/>
        <v>30000</v>
      </c>
      <c r="F6" s="429">
        <v>61750</v>
      </c>
      <c r="G6" s="423">
        <v>19500</v>
      </c>
      <c r="H6" s="424">
        <v>200000</v>
      </c>
      <c r="I6" s="407">
        <f t="shared" si="2"/>
        <v>219500</v>
      </c>
      <c r="J6" s="429">
        <v>0</v>
      </c>
      <c r="K6" s="429">
        <v>10000</v>
      </c>
      <c r="L6" s="429"/>
      <c r="M6" s="408">
        <f t="shared" si="0"/>
        <v>321250</v>
      </c>
      <c r="N6" s="478" t="s">
        <v>337</v>
      </c>
      <c r="O6" s="479" t="s">
        <v>338</v>
      </c>
    </row>
    <row r="7" spans="1:15" ht="15.5">
      <c r="A7" s="406">
        <f t="shared" si="3"/>
        <v>4</v>
      </c>
      <c r="B7" s="422" t="s">
        <v>339</v>
      </c>
      <c r="C7" s="423">
        <v>40000</v>
      </c>
      <c r="D7" s="424">
        <v>10000</v>
      </c>
      <c r="E7" s="407">
        <f t="shared" si="1"/>
        <v>50000</v>
      </c>
      <c r="F7" s="429">
        <v>500</v>
      </c>
      <c r="G7" s="423">
        <v>30000</v>
      </c>
      <c r="H7" s="424">
        <v>0</v>
      </c>
      <c r="I7" s="407">
        <f t="shared" si="2"/>
        <v>30000</v>
      </c>
      <c r="J7" s="429">
        <v>2000</v>
      </c>
      <c r="K7" s="429">
        <v>0</v>
      </c>
      <c r="L7" s="429">
        <v>0</v>
      </c>
      <c r="M7" s="408">
        <f t="shared" si="0"/>
        <v>82500</v>
      </c>
      <c r="N7" s="478" t="s">
        <v>340</v>
      </c>
      <c r="O7" s="433"/>
    </row>
    <row r="8" spans="1:15" ht="15.5">
      <c r="A8" s="406">
        <f t="shared" si="3"/>
        <v>5</v>
      </c>
      <c r="B8" s="422" t="s">
        <v>343</v>
      </c>
      <c r="C8" s="423">
        <v>40000</v>
      </c>
      <c r="D8" s="424">
        <v>10000</v>
      </c>
      <c r="E8" s="407">
        <f t="shared" si="1"/>
        <v>50000</v>
      </c>
      <c r="F8" s="429">
        <v>1500</v>
      </c>
      <c r="G8" s="423">
        <v>100000</v>
      </c>
      <c r="H8" s="424">
        <v>0</v>
      </c>
      <c r="I8" s="407">
        <f t="shared" si="2"/>
        <v>100000</v>
      </c>
      <c r="J8" s="429">
        <v>1572</v>
      </c>
      <c r="K8" s="429">
        <v>0</v>
      </c>
      <c r="L8" s="429">
        <v>0</v>
      </c>
      <c r="M8" s="408">
        <f t="shared" si="0"/>
        <v>153072</v>
      </c>
      <c r="N8" s="478" t="s">
        <v>344</v>
      </c>
      <c r="O8" s="433"/>
    </row>
    <row r="9" spans="1:15" ht="15.5">
      <c r="A9" s="406">
        <f t="shared" si="3"/>
        <v>6</v>
      </c>
      <c r="B9" s="422" t="s">
        <v>345</v>
      </c>
      <c r="C9" s="423">
        <v>53000</v>
      </c>
      <c r="D9" s="424">
        <v>12960</v>
      </c>
      <c r="E9" s="407">
        <f t="shared" si="1"/>
        <v>65960</v>
      </c>
      <c r="F9" s="429">
        <v>2000</v>
      </c>
      <c r="G9" s="423">
        <v>15000</v>
      </c>
      <c r="H9" s="424">
        <v>0</v>
      </c>
      <c r="I9" s="407">
        <f t="shared" si="2"/>
        <v>15000</v>
      </c>
      <c r="J9" s="429">
        <v>0</v>
      </c>
      <c r="K9" s="429">
        <v>0</v>
      </c>
      <c r="L9" s="429">
        <v>0</v>
      </c>
      <c r="M9" s="408">
        <f t="shared" si="0"/>
        <v>82960</v>
      </c>
      <c r="N9" s="478" t="s">
        <v>346</v>
      </c>
      <c r="O9" s="433"/>
    </row>
    <row r="10" spans="1:15" ht="15.5">
      <c r="A10" s="406">
        <f t="shared" si="3"/>
        <v>7</v>
      </c>
      <c r="B10" s="422" t="s">
        <v>347</v>
      </c>
      <c r="C10" s="423">
        <v>21000</v>
      </c>
      <c r="D10" s="424">
        <v>5578</v>
      </c>
      <c r="E10" s="407">
        <f t="shared" si="1"/>
        <v>26578</v>
      </c>
      <c r="F10" s="429">
        <v>0</v>
      </c>
      <c r="G10" s="423">
        <v>7000</v>
      </c>
      <c r="H10" s="424"/>
      <c r="I10" s="407">
        <f t="shared" si="2"/>
        <v>7000</v>
      </c>
      <c r="J10" s="429">
        <v>0</v>
      </c>
      <c r="K10" s="429">
        <v>20000</v>
      </c>
      <c r="L10" s="429">
        <v>110000</v>
      </c>
      <c r="M10" s="408">
        <f t="shared" si="0"/>
        <v>163578</v>
      </c>
      <c r="N10" s="478" t="s">
        <v>348</v>
      </c>
      <c r="O10" s="479" t="s">
        <v>349</v>
      </c>
    </row>
    <row r="11" spans="1:15" ht="15.5">
      <c r="A11" s="406">
        <f t="shared" si="3"/>
        <v>8</v>
      </c>
      <c r="B11" s="422"/>
      <c r="C11" s="423"/>
      <c r="D11" s="424"/>
      <c r="E11" s="407">
        <f t="shared" si="1"/>
        <v>0</v>
      </c>
      <c r="F11" s="429"/>
      <c r="G11" s="423"/>
      <c r="H11" s="424"/>
      <c r="I11" s="407">
        <f t="shared" si="2"/>
        <v>0</v>
      </c>
      <c r="J11" s="429"/>
      <c r="K11" s="429"/>
      <c r="L11" s="429"/>
      <c r="M11" s="408">
        <f t="shared" si="0"/>
        <v>0</v>
      </c>
      <c r="N11" s="432"/>
      <c r="O11" s="433"/>
    </row>
    <row r="12" spans="1:15" ht="15.5">
      <c r="A12" s="406">
        <f t="shared" si="3"/>
        <v>9</v>
      </c>
      <c r="B12" s="422"/>
      <c r="C12" s="423"/>
      <c r="D12" s="424"/>
      <c r="E12" s="407">
        <f t="shared" si="1"/>
        <v>0</v>
      </c>
      <c r="F12" s="429"/>
      <c r="G12" s="423"/>
      <c r="H12" s="424"/>
      <c r="I12" s="407">
        <f t="shared" si="2"/>
        <v>0</v>
      </c>
      <c r="J12" s="429"/>
      <c r="K12" s="429"/>
      <c r="L12" s="429"/>
      <c r="M12" s="408">
        <f t="shared" si="0"/>
        <v>0</v>
      </c>
      <c r="N12" s="432"/>
      <c r="O12" s="433"/>
    </row>
    <row r="13" spans="1:15" ht="15.5">
      <c r="A13" s="406">
        <f t="shared" si="3"/>
        <v>10</v>
      </c>
      <c r="B13" s="422"/>
      <c r="C13" s="423"/>
      <c r="D13" s="424"/>
      <c r="E13" s="407">
        <f t="shared" si="1"/>
        <v>0</v>
      </c>
      <c r="F13" s="429"/>
      <c r="G13" s="423"/>
      <c r="H13" s="424"/>
      <c r="I13" s="407">
        <f t="shared" si="2"/>
        <v>0</v>
      </c>
      <c r="J13" s="429"/>
      <c r="K13" s="429"/>
      <c r="L13" s="429"/>
      <c r="M13" s="408">
        <f t="shared" si="0"/>
        <v>0</v>
      </c>
      <c r="N13" s="432"/>
      <c r="O13" s="433"/>
    </row>
    <row r="14" spans="1:15" ht="15.5">
      <c r="A14" s="406">
        <f t="shared" si="3"/>
        <v>11</v>
      </c>
      <c r="B14" s="422"/>
      <c r="C14" s="423"/>
      <c r="D14" s="424"/>
      <c r="E14" s="407">
        <f t="shared" si="1"/>
        <v>0</v>
      </c>
      <c r="F14" s="429"/>
      <c r="G14" s="423"/>
      <c r="H14" s="424"/>
      <c r="I14" s="407">
        <f t="shared" si="2"/>
        <v>0</v>
      </c>
      <c r="J14" s="429"/>
      <c r="K14" s="429"/>
      <c r="L14" s="429"/>
      <c r="M14" s="408">
        <f t="shared" si="0"/>
        <v>0</v>
      </c>
      <c r="N14" s="432"/>
      <c r="O14" s="433"/>
    </row>
    <row r="15" spans="1:15" ht="15.5">
      <c r="A15" s="406">
        <f t="shared" si="3"/>
        <v>12</v>
      </c>
      <c r="B15" s="422"/>
      <c r="C15" s="423"/>
      <c r="D15" s="424"/>
      <c r="E15" s="407">
        <f t="shared" si="1"/>
        <v>0</v>
      </c>
      <c r="F15" s="429"/>
      <c r="G15" s="423"/>
      <c r="H15" s="424"/>
      <c r="I15" s="407">
        <f t="shared" si="2"/>
        <v>0</v>
      </c>
      <c r="J15" s="429"/>
      <c r="K15" s="429"/>
      <c r="L15" s="429"/>
      <c r="M15" s="408">
        <f t="shared" si="0"/>
        <v>0</v>
      </c>
      <c r="N15" s="432"/>
      <c r="O15" s="433"/>
    </row>
    <row r="16" spans="1:15" ht="15.5">
      <c r="A16" s="406">
        <f t="shared" si="3"/>
        <v>13</v>
      </c>
      <c r="B16" s="422"/>
      <c r="C16" s="423"/>
      <c r="D16" s="424"/>
      <c r="E16" s="407">
        <f t="shared" si="1"/>
        <v>0</v>
      </c>
      <c r="F16" s="429"/>
      <c r="G16" s="423"/>
      <c r="H16" s="424"/>
      <c r="I16" s="407">
        <f t="shared" si="2"/>
        <v>0</v>
      </c>
      <c r="J16" s="429"/>
      <c r="K16" s="429"/>
      <c r="L16" s="429"/>
      <c r="M16" s="408">
        <f t="shared" si="0"/>
        <v>0</v>
      </c>
      <c r="N16" s="432"/>
      <c r="O16" s="433"/>
    </row>
    <row r="17" spans="1:15" ht="15.5">
      <c r="A17" s="406">
        <f t="shared" si="3"/>
        <v>14</v>
      </c>
      <c r="B17" s="422"/>
      <c r="C17" s="423"/>
      <c r="D17" s="424"/>
      <c r="E17" s="407">
        <f t="shared" si="1"/>
        <v>0</v>
      </c>
      <c r="F17" s="429"/>
      <c r="G17" s="423"/>
      <c r="H17" s="424"/>
      <c r="I17" s="407">
        <f t="shared" si="2"/>
        <v>0</v>
      </c>
      <c r="J17" s="429"/>
      <c r="K17" s="429"/>
      <c r="L17" s="429"/>
      <c r="M17" s="408">
        <f t="shared" si="0"/>
        <v>0</v>
      </c>
      <c r="N17" s="432"/>
      <c r="O17" s="433"/>
    </row>
    <row r="18" spans="1:15" ht="15.5">
      <c r="A18" s="406">
        <f t="shared" si="3"/>
        <v>15</v>
      </c>
      <c r="B18" s="422"/>
      <c r="C18" s="423"/>
      <c r="D18" s="424"/>
      <c r="E18" s="407">
        <f t="shared" si="1"/>
        <v>0</v>
      </c>
      <c r="F18" s="429"/>
      <c r="G18" s="423"/>
      <c r="H18" s="424"/>
      <c r="I18" s="407">
        <f t="shared" si="2"/>
        <v>0</v>
      </c>
      <c r="J18" s="429"/>
      <c r="K18" s="429"/>
      <c r="L18" s="429"/>
      <c r="M18" s="408">
        <f t="shared" si="0"/>
        <v>0</v>
      </c>
      <c r="N18" s="432"/>
      <c r="O18" s="433"/>
    </row>
    <row r="19" spans="1:15" ht="15.5">
      <c r="A19" s="406">
        <f t="shared" si="3"/>
        <v>16</v>
      </c>
      <c r="B19" s="422"/>
      <c r="C19" s="423"/>
      <c r="D19" s="424"/>
      <c r="E19" s="407">
        <f t="shared" si="1"/>
        <v>0</v>
      </c>
      <c r="F19" s="429"/>
      <c r="G19" s="423"/>
      <c r="H19" s="424"/>
      <c r="I19" s="407">
        <f t="shared" si="2"/>
        <v>0</v>
      </c>
      <c r="J19" s="429"/>
      <c r="K19" s="429"/>
      <c r="L19" s="429"/>
      <c r="M19" s="408">
        <f t="shared" si="0"/>
        <v>0</v>
      </c>
      <c r="N19" s="432"/>
      <c r="O19" s="433"/>
    </row>
    <row r="20" spans="1:15" ht="15.5">
      <c r="A20" s="406">
        <f t="shared" si="3"/>
        <v>17</v>
      </c>
      <c r="B20" s="422"/>
      <c r="C20" s="423"/>
      <c r="D20" s="424"/>
      <c r="E20" s="407">
        <f t="shared" si="1"/>
        <v>0</v>
      </c>
      <c r="F20" s="429"/>
      <c r="G20" s="423"/>
      <c r="H20" s="424"/>
      <c r="I20" s="407">
        <f t="shared" si="2"/>
        <v>0</v>
      </c>
      <c r="J20" s="429"/>
      <c r="K20" s="429"/>
      <c r="L20" s="429"/>
      <c r="M20" s="408">
        <f t="shared" si="0"/>
        <v>0</v>
      </c>
      <c r="N20" s="432"/>
      <c r="O20" s="433"/>
    </row>
    <row r="21" spans="1:15" ht="15.5">
      <c r="A21" s="406">
        <f t="shared" si="3"/>
        <v>18</v>
      </c>
      <c r="B21" s="422"/>
      <c r="C21" s="423"/>
      <c r="D21" s="424"/>
      <c r="E21" s="407">
        <f t="shared" si="1"/>
        <v>0</v>
      </c>
      <c r="F21" s="429"/>
      <c r="G21" s="423"/>
      <c r="H21" s="424"/>
      <c r="I21" s="407">
        <f t="shared" si="2"/>
        <v>0</v>
      </c>
      <c r="J21" s="429"/>
      <c r="K21" s="429"/>
      <c r="L21" s="429"/>
      <c r="M21" s="408">
        <f t="shared" si="0"/>
        <v>0</v>
      </c>
      <c r="N21" s="432"/>
      <c r="O21" s="433"/>
    </row>
    <row r="22" spans="1:15" ht="15.5">
      <c r="A22" s="406">
        <f t="shared" si="3"/>
        <v>19</v>
      </c>
      <c r="B22" s="422"/>
      <c r="C22" s="423"/>
      <c r="D22" s="424"/>
      <c r="E22" s="407">
        <f t="shared" si="1"/>
        <v>0</v>
      </c>
      <c r="F22" s="429"/>
      <c r="G22" s="423"/>
      <c r="H22" s="424"/>
      <c r="I22" s="407">
        <f t="shared" si="2"/>
        <v>0</v>
      </c>
      <c r="J22" s="429"/>
      <c r="K22" s="429"/>
      <c r="L22" s="429"/>
      <c r="M22" s="408">
        <f t="shared" si="0"/>
        <v>0</v>
      </c>
      <c r="N22" s="432"/>
      <c r="O22" s="433"/>
    </row>
    <row r="23" spans="1:15" ht="15.5">
      <c r="A23" s="406">
        <f t="shared" si="3"/>
        <v>20</v>
      </c>
      <c r="B23" s="422"/>
      <c r="C23" s="423"/>
      <c r="D23" s="424"/>
      <c r="E23" s="407">
        <f t="shared" si="1"/>
        <v>0</v>
      </c>
      <c r="F23" s="429"/>
      <c r="G23" s="423"/>
      <c r="H23" s="424"/>
      <c r="I23" s="407">
        <f t="shared" si="2"/>
        <v>0</v>
      </c>
      <c r="J23" s="429"/>
      <c r="K23" s="429"/>
      <c r="L23" s="429"/>
      <c r="M23" s="408">
        <f t="shared" si="0"/>
        <v>0</v>
      </c>
      <c r="N23" s="432"/>
      <c r="O23" s="433"/>
    </row>
    <row r="24" spans="1:15" ht="15.5">
      <c r="A24" s="406">
        <f t="shared" si="3"/>
        <v>21</v>
      </c>
      <c r="B24" s="422"/>
      <c r="C24" s="423"/>
      <c r="D24" s="424"/>
      <c r="E24" s="407">
        <f t="shared" si="1"/>
        <v>0</v>
      </c>
      <c r="F24" s="429"/>
      <c r="G24" s="423"/>
      <c r="H24" s="424"/>
      <c r="I24" s="407">
        <f t="shared" si="2"/>
        <v>0</v>
      </c>
      <c r="J24" s="429"/>
      <c r="K24" s="429"/>
      <c r="L24" s="429"/>
      <c r="M24" s="408">
        <f t="shared" si="0"/>
        <v>0</v>
      </c>
      <c r="N24" s="432"/>
      <c r="O24" s="433"/>
    </row>
    <row r="25" spans="1:15" ht="15.5">
      <c r="A25" s="406">
        <f t="shared" si="3"/>
        <v>22</v>
      </c>
      <c r="B25" s="422"/>
      <c r="C25" s="423"/>
      <c r="D25" s="424"/>
      <c r="E25" s="407">
        <f t="shared" si="1"/>
        <v>0</v>
      </c>
      <c r="F25" s="429"/>
      <c r="G25" s="423"/>
      <c r="H25" s="424"/>
      <c r="I25" s="407">
        <f t="shared" si="2"/>
        <v>0</v>
      </c>
      <c r="J25" s="429"/>
      <c r="K25" s="429"/>
      <c r="L25" s="429"/>
      <c r="M25" s="408">
        <f t="shared" si="0"/>
        <v>0</v>
      </c>
      <c r="N25" s="432"/>
      <c r="O25" s="433"/>
    </row>
    <row r="26" spans="1:15" ht="15.5">
      <c r="A26" s="406">
        <f t="shared" si="3"/>
        <v>23</v>
      </c>
      <c r="B26" s="422"/>
      <c r="C26" s="423"/>
      <c r="D26" s="424"/>
      <c r="E26" s="407">
        <f t="shared" si="1"/>
        <v>0</v>
      </c>
      <c r="F26" s="429"/>
      <c r="G26" s="423"/>
      <c r="H26" s="424"/>
      <c r="I26" s="407">
        <f t="shared" si="2"/>
        <v>0</v>
      </c>
      <c r="J26" s="429"/>
      <c r="K26" s="429"/>
      <c r="L26" s="429"/>
      <c r="M26" s="408">
        <f t="shared" si="0"/>
        <v>0</v>
      </c>
      <c r="N26" s="432"/>
      <c r="O26" s="433"/>
    </row>
    <row r="27" spans="1:15" ht="15.5">
      <c r="A27" s="406">
        <f t="shared" si="3"/>
        <v>24</v>
      </c>
      <c r="B27" s="422"/>
      <c r="C27" s="423"/>
      <c r="D27" s="424"/>
      <c r="E27" s="407">
        <f t="shared" si="1"/>
        <v>0</v>
      </c>
      <c r="F27" s="429"/>
      <c r="G27" s="423"/>
      <c r="H27" s="424"/>
      <c r="I27" s="407">
        <f t="shared" si="2"/>
        <v>0</v>
      </c>
      <c r="J27" s="429"/>
      <c r="K27" s="429"/>
      <c r="L27" s="429"/>
      <c r="M27" s="408">
        <f t="shared" si="0"/>
        <v>0</v>
      </c>
      <c r="N27" s="432"/>
      <c r="O27" s="433"/>
    </row>
    <row r="28" spans="1:15" ht="16" thickBot="1">
      <c r="A28" s="409">
        <f t="shared" si="3"/>
        <v>25</v>
      </c>
      <c r="B28" s="425"/>
      <c r="C28" s="426"/>
      <c r="D28" s="427"/>
      <c r="E28" s="410">
        <f t="shared" si="1"/>
        <v>0</v>
      </c>
      <c r="F28" s="430"/>
      <c r="G28" s="426"/>
      <c r="H28" s="427"/>
      <c r="I28" s="410">
        <f t="shared" si="2"/>
        <v>0</v>
      </c>
      <c r="J28" s="430"/>
      <c r="K28" s="430"/>
      <c r="L28" s="430"/>
      <c r="M28" s="411">
        <f t="shared" si="0"/>
        <v>0</v>
      </c>
      <c r="N28" s="434"/>
      <c r="O28" s="435"/>
    </row>
    <row r="29" spans="1:15" s="393" customFormat="1" ht="14" thickTop="1" thickBot="1">
      <c r="A29" s="412"/>
      <c r="B29" s="413" t="s">
        <v>4</v>
      </c>
      <c r="C29" s="414">
        <f t="shared" si="4" ref="C29:M29">SUM(C4:C28)</f>
        <v>283000</v>
      </c>
      <c r="D29" s="415">
        <f t="shared" si="4"/>
        <v>79538</v>
      </c>
      <c r="E29" s="416">
        <f t="shared" si="4"/>
        <v>362538</v>
      </c>
      <c r="F29" s="416">
        <f t="shared" si="4"/>
        <v>76300</v>
      </c>
      <c r="G29" s="417">
        <f t="shared" si="4"/>
        <v>324500</v>
      </c>
      <c r="H29" s="414">
        <f t="shared" si="4"/>
        <v>200000</v>
      </c>
      <c r="I29" s="416">
        <f t="shared" si="4"/>
        <v>524500</v>
      </c>
      <c r="J29" s="416">
        <f t="shared" si="4"/>
        <v>9111</v>
      </c>
      <c r="K29" s="416">
        <f t="shared" si="4"/>
        <v>30000</v>
      </c>
      <c r="L29" s="416">
        <f t="shared" si="4"/>
        <v>110000</v>
      </c>
      <c r="M29" s="416">
        <f t="shared" si="4"/>
        <v>1112449</v>
      </c>
      <c r="N29" s="418"/>
      <c r="O29" s="419"/>
    </row>
    <row r="30" ht="13.5" thickTop="1"/>
    <row r="69" spans="1:1" ht="13" thickBot="1">
      <c r="A69" s="393">
        <f>VLOOKUP(+'ראשי-פרטים כלליים וריכוז הוצאות'!C117,'ראשי-פרטים כלליים וריכוז הוצאות'!$F$116:$M$128,8,0)</f>
        <v>1</v>
      </c>
    </row>
  </sheetData>
  <sheetProtection algorithmName="SHA-512" hashValue="RedAuTol8PfSHbd0+/a+i/BkofPlPntpM77uu/YMTivdOB1qN+6rOVwLGN0ln2ROX5cEx0DLhM6amQ1vhPhGLg==" saltValue="/y1D+GvXv31KiCfOMS4xpA==" spinCount="100000" sheet="1" objects="1" scenarios="1"/>
  <mergeCells count="2">
    <mergeCell ref="B2:M2"/>
    <mergeCell ref="N2:O2"/>
  </mergeCells>
  <conditionalFormatting sqref="A1:XFD1048576">
    <cfRule type="expression" priority="1" dxfId="0">
      <formula>$A$69 = 0</formula>
    </cfRule>
  </conditionalFormatting>
  <pageMargins left="0.7" right="0.7" top="0.75" bottom="0.75" header="0.3" footer="0.3"/>
  <pageSetup orientation="portrait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Contact xmlns="http://schemas.microsoft.com/sharepoint/v3">
      <UserInfo>
        <DisplayName/>
        <AccountId xsi:nil="true"/>
        <AccountType/>
      </UserInfo>
    </PublishingContact>
    <Hamadan xmlns="66d4f5a1-0dd0-43d9-9f6c-c5ab407d47a8">קרן המופ</Hamadan>
    <GovXEventDate xmlns="605e85f2-268e-450d-9afb-d305d42b267e" xsi:nil="true"/>
    <GovXRobotsFollow xmlns="605e85f2-268e-450d-9afb-d305d42b267e">true</GovXRobotsFollow>
    <PublishingRollupImage xmlns="http://schemas.microsoft.com/sharepoint/v3" xsi:nil="true"/>
    <URL xmlns="http://schemas.microsoft.com/sharepoint/v3">
      <Url xsi:nil="true"/>
      <Description xsi:nil="true"/>
    </URL>
    <MMDTypesTaxHTField0 xmlns="605e85f2-268e-450d-9afb-d305d42b267e">
      <Terms xmlns="http://schemas.microsoft.com/office/infopath/2007/PartnerControls">
        <TermInfo xmlns="http://schemas.microsoft.com/office/infopath/2007/PartnerControls">
          <TermName xmlns="http://schemas.microsoft.com/office/infopath/2007/PartnerControls">טופס פיזי</TermName>
          <TermId xmlns="http://schemas.microsoft.com/office/infopath/2007/PartnerControls">7ca24818-2b6d-4f44-918e-2e7db6c243f2</TermId>
        </TermInfo>
      </Terms>
    </MMDTypesTaxHTField0>
    <PublishingContactEmail xmlns="http://schemas.microsoft.com/sharepoint/v3" xsi:nil="true"/>
    <NewStatus xmlns="605e85f2-268e-450d-9afb-d305d42b267e">DonotShow</NewStatus>
    <MMDSubjectsTaxHTField0 xmlns="605e85f2-268e-450d-9afb-d305d42b267e">
      <Terms xmlns="http://schemas.microsoft.com/office/infopath/2007/PartnerControls">
        <TermInfo xmlns="http://schemas.microsoft.com/office/infopath/2007/PartnerControls">
          <TermName xmlns="http://schemas.microsoft.com/office/infopath/2007/PartnerControls">מחקר ופיתוח</TermName>
          <TermId xmlns="http://schemas.microsoft.com/office/infopath/2007/PartnerControls">3e648f8a-743e-4cc0-a40a-3063a19707eb</TermId>
        </TermInfo>
      </Terms>
    </MMDSubjectsTaxHTField0>
    <GovXLanguage xmlns="605e85f2-268e-450d-9afb-d305d42b267e">heIL</GovXLanguage>
    <PublishingStartDate xmlns="http://schemas.microsoft.com/sharepoint/v3" xsi:nil="true"/>
    <RelevantProcedure xmlns="66d4f5a1-0dd0-43d9-9f6c-c5ab407d47a8" xsi:nil="true"/>
    <GovXMainTitle xmlns="605e85f2-268e-450d-9afb-d305d42b267e">תקציב לבקשות 2017 מעל 50 עובדים</GovXMainTitle>
    <hd629a283e1e41e7b148932bae66dfc5 xmlns="605e85f2-268e-450d-9afb-d305d42b267e">
      <Terms xmlns="http://schemas.microsoft.com/office/infopath/2007/PartnerControls">
        <TermInfo xmlns="http://schemas.microsoft.com/office/infopath/2007/PartnerControls">
          <TermName xmlns="http://schemas.microsoft.com/office/infopath/2007/PartnerControls">המדען הראשי</TermName>
          <TermId xmlns="http://schemas.microsoft.com/office/infopath/2007/PartnerControls">44ceba6c-a312-49a8-b6d7-8bc9b6fc6cc6</TermId>
        </TermInfo>
      </Terms>
    </hd629a283e1e41e7b148932bae66dfc5>
    <PublishingVariationRelationshipLinkFieldID xmlns="http://schemas.microsoft.com/sharepoint/v3">
      <Url xsi:nil="true"/>
      <Description xsi:nil="true"/>
    </PublishingVariationRelationshipLinkFieldID>
    <RelatedUnits xmlns="605e85f2-268e-450d-9afb-d305d42b267e" xsi:nil="true"/>
    <TaxCatchAll xmlns="605e85f2-268e-450d-9afb-d305d42b267e">
      <Value>207</Value>
      <Value>84</Value>
      <Value>58</Value>
    </TaxCatchAll>
    <MaslolimMerkazHashkaot xmlns="66d4f5a1-0dd0-43d9-9f6c-c5ab407d47a8" xsi:nil="true"/>
    <MMDAudienceTaxHTField0 xmlns="605e85f2-268e-450d-9afb-d305d42b267e">
      <Terms xmlns="http://schemas.microsoft.com/office/infopath/2007/PartnerControls"/>
    </MMDAudienceTaxHTField0>
    <GovXContentSection xmlns="605e85f2-268e-450d-9afb-d305d42b267e" xsi:nil="true"/>
    <Audience xmlns="http://schemas.microsoft.com/sharepoint/v3" xsi:nil="true"/>
    <MMDUnitsNameTaxHTField0 xmlns="605e85f2-268e-450d-9afb-d305d42b267e">
      <Terms xmlns="http://schemas.microsoft.com/office/infopath/2007/PartnerControls"/>
    </MMDUnitsNameTaxHTField0>
    <GovXDescription xmlns="605e85f2-268e-450d-9afb-d305d42b267e" xsi:nil="true"/>
    <GovXDescriptionImg xmlns="605e85f2-268e-450d-9afb-d305d42b267e" xsi:nil="true"/>
    <StepMadaan xmlns="66d4f5a1-0dd0-43d9-9f6c-c5ab407d47a8">בקשה</StepMadaan>
    <IconOverlay xmlns="http://schemas.microsoft.com/sharepoint/v4" xsi:nil="true"/>
    <PublishingVariationGroupID xmlns="http://schemas.microsoft.com/sharepoint/v3" xsi:nil="true"/>
    <PublishingContactPicture xmlns="http://schemas.microsoft.com/sharepoint/v3">
      <Url xsi:nil="true"/>
      <Description xsi:nil="true"/>
    </PublishingContactPicture>
    <PublishingExpirationDate xmlns="http://schemas.microsoft.com/sharepoint/v3" xsi:nil="true"/>
    <GovXRobotsIndex xmlns="605e85f2-268e-450d-9afb-d305d42b267e">true</GovXRobotsIndex>
    <HiddenURL xmlns="605e85f2-268e-450d-9afb-d305d42b267e">
      <Url xsi:nil="true"/>
      <Description xsi:nil="true"/>
    </HiddenURL>
    <MMDKeywordsTaxHTField0 xmlns="605e85f2-268e-450d-9afb-d305d42b267e">
      <Terms xmlns="http://schemas.microsoft.com/office/infopath/2007/PartnerControls"/>
    </MMDKeywordsTaxHTField0>
    <PublishingContactNam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mtDocumentsCT" ma:contentTypeID="0x010100C568DB52D9D0A14D9B2FDCC96666E9F2007948130EC3DB064584E219954237AF39050108010038E436025776714BB060DB26E4C71BD8" ma:contentTypeVersion="84" ma:contentTypeDescription="" ma:contentTypeScope="" ma:versionID="e2e8a0f023205fcadae131763a22c4fd">
  <xsd:schema xmlns:xsd="http://www.w3.org/2001/XMLSchema" xmlns:xs="http://www.w3.org/2001/XMLSchema" xmlns:p="http://schemas.microsoft.com/office/2006/metadata/properties" xmlns:ns1="http://schemas.microsoft.com/sharepoint/v3" xmlns:ns2="605e85f2-268e-450d-9afb-d305d42b267e" xmlns:ns3="http://schemas.microsoft.com/sharepoint/v4" xmlns:ns4="66d4f5a1-0dd0-43d9-9f6c-c5ab407d47a8" targetNamespace="http://schemas.microsoft.com/office/2006/metadata/properties" ma:root="true" ma:fieldsID="1aa5e1d7622155837454eaf48ccf377c" ns1:_="" ns2:_="" ns3:_="" ns4:_="">
    <xsd:import namespace="http://schemas.microsoft.com/sharepoint/v3"/>
    <xsd:import namespace="605e85f2-268e-450d-9afb-d305d42b267e"/>
    <xsd:import namespace="http://schemas.microsoft.com/sharepoint/v4"/>
    <xsd:import namespace="66d4f5a1-0dd0-43d9-9f6c-c5ab407d47a8"/>
    <xsd:element name="properties">
      <xsd:complexType>
        <xsd:sequence>
          <xsd:element name="documentManagement">
            <xsd:complexType>
              <xsd:all>
                <xsd:element ref="ns2:GovXMainTitle" minOccurs="0"/>
                <xsd:element ref="ns2:GovXDescription" minOccurs="0"/>
                <xsd:element ref="ns2:GovXDescriptionImg" minOccurs="0"/>
                <xsd:element ref="ns2:GovXContentSection" minOccurs="0"/>
                <xsd:element ref="ns1:PublishingStartDate" minOccurs="0"/>
                <xsd:element ref="ns1:PublishingExpirationDate" minOccurs="0"/>
                <xsd:element ref="ns1:PublishingContact" minOccurs="0"/>
                <xsd:element ref="ns1:PublishingContactEmail" minOccurs="0"/>
                <xsd:element ref="ns1:PublishingContactName" minOccurs="0"/>
                <xsd:element ref="ns1:PublishingContactPicture" minOccurs="0"/>
                <xsd:element ref="ns1:PublishingRollupImage" minOccurs="0"/>
                <xsd:element ref="ns1:Audience" minOccurs="0"/>
                <xsd:element ref="ns2:GovXEventDate" minOccurs="0"/>
                <xsd:element ref="ns2:GovXRobotsFollow" minOccurs="0"/>
                <xsd:element ref="ns2:GovXRobotsIndex" minOccurs="0"/>
                <xsd:element ref="ns2:GovXLanguage" minOccurs="0"/>
                <xsd:element ref="ns2:NewStatus" minOccurs="0"/>
                <xsd:element ref="ns2:MMDSubjectsTaxHTField0" minOccurs="0"/>
                <xsd:element ref="ns2:MMDAudienceTaxHTField0" minOccurs="0"/>
                <xsd:element ref="ns1:PublishingPageLayout" minOccurs="0"/>
                <xsd:element ref="ns1:PublishingVariationGroupID" minOccurs="0"/>
                <xsd:element ref="ns1:PublishingVariationRelationshipLinkFieldID" minOccurs="0"/>
                <xsd:element ref="ns2:TaxCatchAll" minOccurs="0"/>
                <xsd:element ref="ns2:TaxCatchAllLabel" minOccurs="0"/>
                <xsd:element ref="ns2:hd629a283e1e41e7b148932bae66dfc5" minOccurs="0"/>
                <xsd:element ref="ns2:MMDTypesTaxHTField0" minOccurs="0"/>
                <xsd:element ref="ns3:IconOverlay" minOccurs="0"/>
                <xsd:element ref="ns1:URL" minOccurs="0"/>
                <xsd:element ref="ns2:MMDUnitsNameTaxHTField0" minOccurs="0"/>
                <xsd:element ref="ns2:RelatedUnits" minOccurs="0"/>
                <xsd:element ref="ns4:Hamadan" minOccurs="0"/>
                <xsd:element ref="ns4:StepMadaan" minOccurs="0"/>
                <xsd:element ref="ns4:RelevantProcedure" minOccurs="0"/>
                <xsd:element ref="ns2:HiddenURL" minOccurs="0"/>
                <xsd:element ref="ns4:MaslolimMerkazHashkaot" minOccurs="0"/>
                <xsd:element ref="ns2:MMDKeywords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0" nillable="true" ma:displayName="מתזמן תאריך התחלה" ma:hidden="true" ma:internalName="PublishingStartDate" ma:readOnly="false">
      <xsd:simpleType>
        <xsd:restriction base="dms:Unknown"/>
      </xsd:simpleType>
    </xsd:element>
    <xsd:element name="PublishingExpirationDate" ma:index="11" nillable="true" ma:displayName="מתזמן תאריך סיום" ma:hidden="true" ma:internalName="PublishingExpirationDate" ma:readOnly="false">
      <xsd:simpleType>
        <xsd:restriction base="dms:Unknown"/>
      </xsd:simpleType>
    </xsd:element>
    <xsd:element name="PublishingContact" ma:index="12" nillable="true" ma:displayName="איש קשר" ma:hidden="true" ma:list="UserInfo" ma:internalName="PublishingContact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ublishingContactEmail" ma:index="13" nillable="true" ma:displayName="כתובת הדואר האלקטרוני של איש הקשר" ma:hidden="true" ma:internalName="PublishingContactEmail" ma:readOnly="false">
      <xsd:simpleType>
        <xsd:restriction base="dms:Text">
          <xsd:maxLength value="255"/>
        </xsd:restriction>
      </xsd:simpleType>
    </xsd:element>
    <xsd:element name="PublishingContactName" ma:index="14" nillable="true" ma:displayName="שם איש קשר" ma:hidden="true" ma:internalName="PublishingContactName" ma:readOnly="false">
      <xsd:simpleType>
        <xsd:restriction base="dms:Text">
          <xsd:maxLength value="255"/>
        </xsd:restriction>
      </xsd:simpleType>
    </xsd:element>
    <xsd:element name="PublishingContactPicture" ma:index="15" nillable="true" ma:displayName="תמונת איש הקשר" ma:format="Image" ma:hidden="true" ma:internalName="PublishingContactPictur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ublishingRollupImage" ma:index="16" nillable="true" ma:displayName="תמונת סיכום" ma:hidden="true" ma:internalName="PublishingRollupImage" ma:readOnly="false">
      <xsd:simpleType>
        <xsd:restriction base="dms:Unknown"/>
      </xsd:simpleType>
    </xsd:element>
    <xsd:element name="Audience" ma:index="17" nillable="true" ma:displayName="קהלי יעד" ma:description="" ma:hidden="true" ma:internalName="Audience" ma:readOnly="false">
      <xsd:simpleType>
        <xsd:restriction base="dms:Unknown"/>
      </xsd:simpleType>
    </xsd:element>
    <xsd:element name="PublishingPageLayout" ma:index="27" nillable="true" ma:displayName="פריסת דף" ma:internalName="PublishingPageLayout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ublishingVariationGroupID" ma:index="28" nillable="true" ma:displayName="מזהה קבוצת וריאציות" ma:hidden="true" ma:internalName="PublishingVariationGroupID">
      <xsd:simpleType>
        <xsd:restriction base="dms:Text">
          <xsd:maxLength value="255"/>
        </xsd:restriction>
      </xsd:simpleType>
    </xsd:element>
    <xsd:element name="PublishingVariationRelationshipLinkFieldID" ma:index="29" nillable="true" ma:displayName="קישור יחסי גומלין של וריאציות" ma:hidden="true" ma:internalName="PublishingVariationRelationshipLinkFieldID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URL" ma:index="39" nillable="true" ma:displayName="כתובת URL" ma:internalName="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5e85f2-268e-450d-9afb-d305d42b267e" elementFormDefault="qualified">
    <xsd:import namespace="http://schemas.microsoft.com/office/2006/documentManagement/types"/>
    <xsd:import namespace="http://schemas.microsoft.com/office/infopath/2007/PartnerControls"/>
    <xsd:element name="GovXMainTitle" ma:index="2" nillable="true" ma:displayName="שם השירות" ma:internalName="GovXMainTitle">
      <xsd:simpleType>
        <xsd:restriction base="dms:Text">
          <xsd:maxLength value="255"/>
        </xsd:restriction>
      </xsd:simpleType>
    </xsd:element>
    <xsd:element name="GovXDescription" ma:index="3" nillable="true" ma:displayName="GovXDescription" ma:internalName="GovXDescription">
      <xsd:simpleType>
        <xsd:restriction base="dms:Note">
          <xsd:maxLength value="255"/>
        </xsd:restriction>
      </xsd:simpleType>
    </xsd:element>
    <xsd:element name="GovXDescriptionImg" ma:index="7" nillable="true" ma:displayName="GovXDescriptionImg" ma:internalName="GovXDescriptionImg">
      <xsd:simpleType>
        <xsd:restriction base="dms:Unknown"/>
      </xsd:simpleType>
    </xsd:element>
    <xsd:element name="GovXContentSection" ma:index="8" nillable="true" ma:displayName="תקציר הדף" ma:hidden="true" ma:internalName="GovXContentSection" ma:readOnly="false">
      <xsd:simpleType>
        <xsd:restriction base="dms:Unknown"/>
      </xsd:simpleType>
    </xsd:element>
    <xsd:element name="GovXEventDate" ma:index="18" nillable="true" ma:displayName="GovXEventDate" ma:format="DateTime" ma:hidden="true" ma:internalName="GovXEventDate" ma:readOnly="false">
      <xsd:simpleType>
        <xsd:restriction base="dms:DateTime"/>
      </xsd:simpleType>
    </xsd:element>
    <xsd:element name="GovXRobotsFollow" ma:index="19" nillable="true" ma:displayName="GovXRobotsFollow" ma:default="1" ma:internalName="GovXRobotsFollow">
      <xsd:simpleType>
        <xsd:restriction base="dms:Boolean"/>
      </xsd:simpleType>
    </xsd:element>
    <xsd:element name="GovXRobotsIndex" ma:index="20" nillable="true" ma:displayName="GovXRobotsIndex" ma:default="1" ma:internalName="GovXRobotsIndex">
      <xsd:simpleType>
        <xsd:restriction base="dms:Boolean"/>
      </xsd:simpleType>
    </xsd:element>
    <xsd:element name="GovXLanguage" ma:index="21" nillable="true" ma:displayName="GovXLanguage" ma:internalName="GovXLanguage">
      <xsd:simpleType>
        <xsd:restriction base="dms:Unknown"/>
      </xsd:simpleType>
    </xsd:element>
    <xsd:element name="NewStatus" ma:index="22" nillable="true" ma:displayName="NewStatus" ma:hidden="true" ma:internalName="NewStatus" ma:readOnly="false">
      <xsd:simpleType>
        <xsd:restriction base="dms:Text"/>
      </xsd:simpleType>
    </xsd:element>
    <xsd:element name="MMDSubjectsTaxHTField0" ma:index="24" nillable="true" ma:taxonomy="true" ma:internalName="MMDSubjectsTaxHTField0" ma:taxonomyFieldName="MMDSubjects" ma:displayName="נושאים" ma:readOnly="false" ma:default="" ma:fieldId="{d4be236a-0356-4000-8c21-7c99900f1b40}" ma:taxonomyMulti="true" ma:sspId="2d5cfe0b-92d6-45e7-9728-978dd18bac77" ma:termSetId="a239ac66-6e19-4894-9a6d-0b635cdc56b4" ma:anchorId="3d199f33-0334-4fb9-a28c-1825654b603d" ma:open="false" ma:isKeyword="false">
      <xsd:complexType>
        <xsd:sequence>
          <xsd:element ref="pc:Terms" minOccurs="0" maxOccurs="1"/>
        </xsd:sequence>
      </xsd:complexType>
    </xsd:element>
    <xsd:element name="MMDAudienceTaxHTField0" ma:index="26" nillable="true" ma:taxonomy="true" ma:internalName="MMDAudienceTaxHTField0" ma:taxonomyFieldName="MMDAudience" ma:displayName="MMDAudience" ma:default="" ma:fieldId="{3c15929f-8c37-40c6-8d45-39d2a27c8ebd}" ma:taxonomyMulti="true" ma:sspId="2d5cfe0b-92d6-45e7-9728-978dd18bac77" ma:termSetId="a239ac66-6e19-4894-9a6d-0b635cdc56b4" ma:anchorId="293e6317-d625-4045-86b8-b7c79c02edb4" ma:open="false" ma:isKeyword="false">
      <xsd:complexType>
        <xsd:sequence>
          <xsd:element ref="pc:Terms" minOccurs="0" maxOccurs="1"/>
        </xsd:sequence>
      </xsd:complexType>
    </xsd:element>
    <xsd:element name="TaxCatchAll" ma:index="34" nillable="true" ma:displayName="עמודת 'תפוס הכל' של טקסונומיה" ma:hidden="true" ma:list="{4ea5708e-0740-470e-a7ce-b06ee08034f5}" ma:internalName="TaxCatchAll" ma:showField="CatchAllData" ma:web="605e85f2-268e-450d-9afb-d305d42b26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5" nillable="true" ma:displayName="עמודת 'תפוס הכל' של טקסונומיה1" ma:hidden="true" ma:list="{4ea5708e-0740-470e-a7ce-b06ee08034f5}" ma:internalName="TaxCatchAllLabel" ma:readOnly="true" ma:showField="CatchAllDataLabel" ma:web="605e85f2-268e-450d-9afb-d305d42b267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d629a283e1e41e7b148932bae66dfc5" ma:index="36" nillable="true" ma:taxonomy="true" ma:internalName="hd629a283e1e41e7b148932bae66dfc5" ma:taxonomyFieldName="MMDRelatedUnits" ma:displayName="יחידות קשורות" ma:default="" ma:fieldId="{1d629a28-3e1e-41e7-b148-932bae66dfc5}" ma:taxonomyMulti="true" ma:sspId="2d5cfe0b-92d6-45e7-9728-978dd18bac77" ma:termSetId="a239ac66-6e19-4894-9a6d-0b635cdc56b4" ma:anchorId="3bedd0f0-7648-42b6-8482-dc552c7f0340" ma:open="false" ma:isKeyword="false">
      <xsd:complexType>
        <xsd:sequence>
          <xsd:element ref="pc:Terms" minOccurs="0" maxOccurs="1"/>
        </xsd:sequence>
      </xsd:complexType>
    </xsd:element>
    <xsd:element name="MMDTypesTaxHTField0" ma:index="37" nillable="true" ma:taxonomy="true" ma:internalName="MMDTypesTaxHTField0" ma:taxonomyFieldName="MMDTypes" ma:displayName="סוג מסמך" ma:default="" ma:fieldId="{fa0486b9-0a56-4dae-8d9d-1d0e3ed62ab8}" ma:sspId="2d5cfe0b-92d6-45e7-9728-978dd18bac77" ma:termSetId="a239ac66-6e19-4894-9a6d-0b635cdc56b4" ma:anchorId="b004abf7-d52f-4e04-bc60-f14f3738b736" ma:open="false" ma:isKeyword="false">
      <xsd:complexType>
        <xsd:sequence>
          <xsd:element ref="pc:Terms" minOccurs="0" maxOccurs="1"/>
        </xsd:sequence>
      </xsd:complexType>
    </xsd:element>
    <xsd:element name="MMDUnitsNameTaxHTField0" ma:index="41" nillable="true" ma:taxonomy="true" ma:internalName="MMDUnitsNameTaxHTField0" ma:taxonomyFieldName="MMDUnitsName" ma:displayName="MMDUnitsName" ma:readOnly="false" ma:default="" ma:fieldId="{650b01ae-ebd3-442b-8817-15405c5daf08}" ma:sspId="2d5cfe0b-92d6-45e7-9728-978dd18bac77" ma:termSetId="a239ac66-6e19-4894-9a6d-0b635cdc56b4" ma:anchorId="3bedd0f0-7648-42b6-8482-dc552c7f0340" ma:open="false" ma:isKeyword="false">
      <xsd:complexType>
        <xsd:sequence>
          <xsd:element ref="pc:Terms" minOccurs="0" maxOccurs="1"/>
        </xsd:sequence>
      </xsd:complexType>
    </xsd:element>
    <xsd:element name="RelatedUnits" ma:index="42" nillable="true" ma:displayName="RelatedUnits" ma:hidden="true" ma:internalName="RelatedUnits" ma:readOnly="false">
      <xsd:simpleType>
        <xsd:restriction base="dms:Unknown"/>
      </xsd:simpleType>
    </xsd:element>
    <xsd:element name="HiddenURL" ma:index="46" nillable="true" ma:displayName="HiddenURL" ma:format="Hyperlink" ma:internalName="HiddenURL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MDKeywordsTaxHTField0" ma:index="49" nillable="true" ma:taxonomy="true" ma:internalName="MMDKeywordsTaxHTField0" ma:taxonomyFieldName="MMDKeywords" ma:displayName="MMDKeywords" ma:default="" ma:fieldId="{14078ffa-c3ef-405c-99c7-77c66477e901}" ma:taxonomyMulti="true" ma:sspId="2d5cfe0b-92d6-45e7-9728-978dd18bac77" ma:termSetId="a239ac66-6e19-4894-9a6d-0b635cdc56b4" ma:anchorId="b97634dc-aac3-4b49-82c1-8f6ffe388c62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3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d4f5a1-0dd0-43d9-9f6c-c5ab407d47a8" elementFormDefault="qualified">
    <xsd:import namespace="http://schemas.microsoft.com/office/2006/documentManagement/types"/>
    <xsd:import namespace="http://schemas.microsoft.com/office/infopath/2007/PartnerControls"/>
    <xsd:element name="Hamadan" ma:index="43" nillable="true" ma:displayName="תכנית" ma:format="Dropdown" ma:internalName="Hamadan">
      <xsd:simpleType>
        <xsd:restriction base="dms:Choice">
          <xsd:enumeration value="קרן המופ"/>
          <xsd:enumeration value="החממות הטכנולוגיות"/>
          <xsd:enumeration value="מסלולי מגנ&quot;ט"/>
          <xsd:enumeration value="מסלולים בינלאומיים"/>
          <xsd:enumeration value="תנופה"/>
          <xsd:enumeration value="מיסוי והשקעות"/>
          <xsd:enumeration value="קרן תמורה"/>
          <xsd:enumeration value="ויזות חדשנות"/>
        </xsd:restriction>
      </xsd:simpleType>
    </xsd:element>
    <xsd:element name="StepMadaan" ma:index="44" nillable="true" ma:displayName="שלב בתהליך" ma:format="Dropdown" ma:internalName="StepMadaan">
      <xsd:simpleType>
        <xsd:restriction base="dms:Choice">
          <xsd:enumeration value="אישור"/>
          <xsd:enumeration value="בדיקה"/>
          <xsd:enumeration value="בקשה"/>
          <xsd:enumeration value="סגירה"/>
          <xsd:enumeration value="תמלוגים"/>
          <xsd:enumeration value="ביצוע"/>
          <xsd:enumeration value="מיסוי והשקעות"/>
          <xsd:enumeration value="ערעור"/>
          <xsd:enumeration value="בנק"/>
        </xsd:restriction>
      </xsd:simpleType>
    </xsd:element>
    <xsd:element name="RelevantProcedure" ma:index="45" nillable="true" ma:displayName="RelevantProcedure" ma:description="נוהל קשור" ma:internalName="RelevantProcedure">
      <xsd:simpleType>
        <xsd:restriction base="dms:Unknown"/>
      </xsd:simpleType>
    </xsd:element>
    <xsd:element name="MaslolimMerkazHashkaot" ma:index="47" nillable="true" ma:displayName="מסלולים" ma:description="לכאו יש להזין שמות מסלולים של מרכז ההשקעות" ma:format="Dropdown" ma:internalName="MaslolimMerkazHashkaot">
      <xsd:simpleType>
        <xsd:restriction base="dms:Choice">
          <xsd:enumeration value="מסלול מענקים"/>
          <xsd:enumeration value="מסלולי תעסוקה"/>
          <xsd:enumeration value="מסלולי כלכלה ירוקה"/>
          <xsd:enumeration value="השכרה למגורים"/>
          <xsd:enumeration value="מסלולים מיוחדים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3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2B984CB-7AA4-4F5D-919A-B899287ED44B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schemas.openxmlformats.org/package/2006/metadata/core-properties"/>
    <ds:schemaRef ds:uri="605e85f2-268e-450d-9afb-d305d42b267e"/>
    <ds:schemaRef ds:uri="http://www.w3.org/XML/1998/namespace"/>
    <ds:schemaRef ds:uri="http://purl.org/dc/dcmitype/"/>
    <ds:schemaRef ds:uri="http://purl.org/dc/elements/1.1/"/>
    <ds:schemaRef ds:uri="66d4f5a1-0dd0-43d9-9f6c-c5ab407d47a8"/>
    <ds:schemaRef ds:uri="http://schemas.microsoft.com/sharepoint/v4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A2DC1095-FD65-4AE3-A7F8-E96CE23453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05e85f2-268e-450d-9afb-d305d42b267e"/>
    <ds:schemaRef ds:uri="http://schemas.microsoft.com/sharepoint/v4"/>
    <ds:schemaRef ds:uri="66d4f5a1-0dd0-43d9-9f6c-c5ab407d47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62F27A0-F53E-4BDD-9F41-3AE82564B78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contentType/>
  <cp:contentStatus/>
</cp:coreProperties>
</file>